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5.xml" ContentType="application/vnd.openxmlformats-officedocument.spreadsheetml.table+xml"/>
  <Override PartName="/xl/drawings/drawing13.xml" ContentType="application/vnd.openxmlformats-officedocument.drawing+xml"/>
  <Override PartName="/xl/tables/table6.xml" ContentType="application/vnd.openxmlformats-officedocument.spreadsheetml.table+xml"/>
  <Override PartName="/xl/drawings/drawing14.xml" ContentType="application/vnd.openxmlformats-officedocument.drawing+xml"/>
  <Override PartName="/xl/tables/table7.xml" ContentType="application/vnd.openxmlformats-officedocument.spreadsheetml.table+xml"/>
  <Override PartName="/xl/drawings/drawing15.xml" ContentType="application/vnd.openxmlformats-officedocument.drawing+xml"/>
  <Override PartName="/xl/tables/table8.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showInkAnnotation="0" codeName="ThisWorkbook" defaultThemeVersion="124226"/>
  <xr:revisionPtr revIDLastSave="2" documentId="8_{17198215-4DD5-493D-8C1D-B647317CF3E5}" xr6:coauthVersionLast="47" xr6:coauthVersionMax="47" xr10:uidLastSave="{1713C52D-1A6B-4C60-B258-AAD1F203FAB2}"/>
  <bookViews>
    <workbookView xWindow="-120" yWindow="-120" windowWidth="29040" windowHeight="15840" tabRatio="728" xr2:uid="{00000000-000D-0000-FFFF-FFFF00000000}"/>
  </bookViews>
  <sheets>
    <sheet name="Instructions" sheetId="38" r:id="rId1"/>
    <sheet name="Summary (Planning)" sheetId="35" r:id="rId2"/>
    <sheet name="Summary (Capacity)" sheetId="1" r:id="rId3"/>
    <sheet name="Total &amp; Caps Summary" sheetId="37" r:id="rId4"/>
    <sheet name="a. Personnel (Planning)" sheetId="27" r:id="rId5"/>
    <sheet name="b. Travel (Planning)" sheetId="28" r:id="rId6"/>
    <sheet name="c. Equipment (Planning)" sheetId="29" r:id="rId7"/>
    <sheet name="d. Supplies (Planning)" sheetId="30" r:id="rId8"/>
    <sheet name="e. Contract-Subs (Planning)" sheetId="31" r:id="rId9"/>
    <sheet name="f. Other (Planning)" sheetId="33" r:id="rId10"/>
    <sheet name="g. Indirect (Planning)" sheetId="34" r:id="rId11"/>
    <sheet name="h. Personnel (Capacity)" sheetId="20" r:id="rId12"/>
    <sheet name="i. Travel (Capacity)" sheetId="4" r:id="rId13"/>
    <sheet name="j. Equipment (Capacity)" sheetId="5" r:id="rId14"/>
    <sheet name="k. Supplies (Capacity)" sheetId="6" r:id="rId15"/>
    <sheet name="l. Contract-Subs (Capacity)" sheetId="7" r:id="rId16"/>
    <sheet name="m. Construction (Capacity)" sheetId="26" r:id="rId17"/>
    <sheet name="n. Other (Capacity)" sheetId="9" r:id="rId18"/>
    <sheet name="o. Indirect (Capacity)" sheetId="10" r:id="rId19"/>
    <sheet name="List" sheetId="22" state="hidden" r:id="rId20"/>
  </sheets>
  <definedNames>
    <definedName name="_xlnm.Print_Titles" localSheetId="11">'h. Personnel (Capacity)'!$6:$7</definedName>
    <definedName name="_xlnm.Print_Titles" localSheetId="12">'i. Travel (Capacity)'!$5:$5</definedName>
    <definedName name="_xlnm.Print_Titles" localSheetId="13">'j. Equipment (Capacity)'!$5:$5</definedName>
    <definedName name="_xlnm.Print_Titles" localSheetId="14">'k. Supplies (Capacity)'!$5:$5</definedName>
    <definedName name="_xlnm.Print_Titles" localSheetId="15">'l. Contract-Subs (Capacity)'!$6:$6</definedName>
    <definedName name="_xlnm.Print_Titles" localSheetId="16">'m. Construction (Capacity)'!$5:$5</definedName>
    <definedName name="_xlnm.Print_Titles" localSheetId="17">'n. Other (Capacity)'!$5:$5</definedName>
    <definedName name="Z_5BEC5FDE_32D0_42EF_8D2A_06DCBD4F05CC_.wvu.PrintArea" localSheetId="11" hidden="1">'h. Personnel (Capacity)'!$A$1:$R$18</definedName>
    <definedName name="Z_5BEC5FDE_32D0_42EF_8D2A_06DCBD4F05CC_.wvu.PrintArea" localSheetId="16" hidden="1">'m. Construction (Capacity)'!$B$1:$H$20</definedName>
    <definedName name="Z_5BEC5FDE_32D0_42EF_8D2A_06DCBD4F05CC_.wvu.PrintTitles" localSheetId="11" hidden="1">'h. Personnel (Capacity)'!$6:$7</definedName>
    <definedName name="Z_5BEC5FDE_32D0_42EF_8D2A_06DCBD4F05CC_.wvu.PrintTitles" localSheetId="16" hidden="1">'m. Construction (Capacity)'!$5:$5</definedName>
    <definedName name="Z_6588CF8C_0BB8_4786_9A46_0A2D10254132_.wvu.PrintArea" localSheetId="11" hidden="1">'h. Personnel (Capacity)'!$A$1:$R$18</definedName>
    <definedName name="Z_6588CF8C_0BB8_4786_9A46_0A2D10254132_.wvu.PrintArea" localSheetId="16" hidden="1">'m. Construction (Capacity)'!$B$1:$H$20</definedName>
    <definedName name="Z_6588CF8C_0BB8_4786_9A46_0A2D10254132_.wvu.PrintTitles" localSheetId="11" hidden="1">'h. Personnel (Capacity)'!$6:$7</definedName>
    <definedName name="Z_6588CF8C_0BB8_4786_9A46_0A2D10254132_.wvu.PrintTitles" localSheetId="16" hidden="1">'m. Construction (Capacity)'!$5:$5</definedName>
    <definedName name="Z_712CE29F_EFCA_4968_A7C5_599F87319D6A_.wvu.PrintArea" localSheetId="11" hidden="1">'h. Personnel (Capacity)'!$A$1:$R$18</definedName>
    <definedName name="Z_712CE29F_EFCA_4968_A7C5_599F87319D6A_.wvu.PrintArea" localSheetId="16" hidden="1">'m. Construction (Capacity)'!$B$1:$H$20</definedName>
    <definedName name="Z_712CE29F_EFCA_4968_A7C5_599F87319D6A_.wvu.PrintTitles" localSheetId="11" hidden="1">'h. Personnel (Capacity)'!$6:$7</definedName>
    <definedName name="Z_712CE29F_EFCA_4968_A7C5_599F87319D6A_.wvu.PrintTitles" localSheetId="16" hidden="1">'m. Construction (Capacity)'!$5:$5</definedName>
    <definedName name="Z_BF352FCE_C1BE_4B84_9561_6030FEF6A15F_.wvu.PrintArea" localSheetId="11" hidden="1">'h. Personnel (Capacity)'!$A$1:$R$18</definedName>
    <definedName name="Z_BF352FCE_C1BE_4B84_9561_6030FEF6A15F_.wvu.PrintTitles" localSheetId="11" hidden="1">'h. Personnel (Capacity)'!$6:$7</definedName>
    <definedName name="Z_BF352FCE_C1BE_4B84_9561_6030FEF6A15F_.wvu.PrintTitles" localSheetId="16" hidden="1">'m. Construction (Capacity)'!$5:$5</definedName>
    <definedName name="Z_D5CEF8EB_A9A7_4458_BF65_8F18E34CBA87_.wvu.PrintArea" localSheetId="11" hidden="1">'h. Personnel (Capacity)'!$A$1:$R$18</definedName>
    <definedName name="Z_D5CEF8EB_A9A7_4458_BF65_8F18E34CBA87_.wvu.PrintArea" localSheetId="16" hidden="1">'m. Construction (Capacity)'!$B$1:$H$20</definedName>
    <definedName name="Z_D5CEF8EB_A9A7_4458_BF65_8F18E34CBA87_.wvu.PrintTitles" localSheetId="11" hidden="1">'h. Personnel (Capacity)'!$6:$7</definedName>
    <definedName name="Z_D5CEF8EB_A9A7_4458_BF65_8F18E34CBA87_.wvu.PrintTitles" localSheetId="16" hidden="1">'m. Construction (Capacity)'!$5:$5</definedName>
    <definedName name="Z_D7FF18E2_A72D_4088_BD59_9D74A43C39A8_.wvu.PrintArea" localSheetId="11" hidden="1">'h. Personnel (Capacity)'!$A$1:$R$18</definedName>
    <definedName name="Z_D7FF18E2_A72D_4088_BD59_9D74A43C39A8_.wvu.PrintArea" localSheetId="16" hidden="1">'m. Construction (Capacity)'!$B$1:$H$20</definedName>
    <definedName name="Z_D7FF18E2_A72D_4088_BD59_9D74A43C39A8_.wvu.PrintTitles" localSheetId="11" hidden="1">'h. Personnel (Capacity)'!$6:$7</definedName>
    <definedName name="Z_D7FF18E2_A72D_4088_BD59_9D74A43C39A8_.wvu.PrintTitles" localSheetId="16" hidden="1">'m. Construction (Capacity)'!$5:$5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6" l="1"/>
  <c r="F17" i="34" l="1"/>
  <c r="E17" i="34"/>
  <c r="D21" i="35" s="1"/>
  <c r="H6" i="4"/>
  <c r="H7" i="4"/>
  <c r="H8" i="4"/>
  <c r="H9" i="4"/>
  <c r="H10" i="4"/>
  <c r="H11" i="4"/>
  <c r="H12" i="4"/>
  <c r="H13" i="4"/>
  <c r="H7" i="28"/>
  <c r="H8" i="28"/>
  <c r="H9" i="28"/>
  <c r="H10" i="28"/>
  <c r="H11" i="28"/>
  <c r="H12" i="28"/>
  <c r="H13" i="28"/>
  <c r="H14" i="28"/>
  <c r="H15" i="28"/>
  <c r="H6" i="28"/>
  <c r="K6" i="4" l="1"/>
  <c r="K8" i="4"/>
  <c r="K9" i="4"/>
  <c r="K10" i="4"/>
  <c r="K11" i="4"/>
  <c r="K12" i="4"/>
  <c r="K13" i="4"/>
  <c r="K6" i="28"/>
  <c r="K8" i="28"/>
  <c r="K9" i="28"/>
  <c r="K10" i="28"/>
  <c r="K11" i="28"/>
  <c r="K12" i="28"/>
  <c r="K13" i="28"/>
  <c r="K14" i="28"/>
  <c r="K15" i="28"/>
  <c r="F19" i="26"/>
  <c r="J21" i="1" s="1"/>
  <c r="E19" i="26"/>
  <c r="H21" i="1" s="1"/>
  <c r="D19" i="26"/>
  <c r="F21" i="1" s="1"/>
  <c r="C19" i="26"/>
  <c r="D21" i="1" s="1"/>
  <c r="G23" i="31" l="1"/>
  <c r="G36" i="31"/>
  <c r="G39" i="31" s="1"/>
  <c r="D18" i="35" s="1"/>
  <c r="M17" i="28"/>
  <c r="F8" i="27"/>
  <c r="F9" i="27"/>
  <c r="F10" i="27"/>
  <c r="G10" i="27" s="1"/>
  <c r="F11" i="27"/>
  <c r="G11" i="27" s="1"/>
  <c r="F12" i="27"/>
  <c r="G12" i="27" s="1"/>
  <c r="F13" i="27"/>
  <c r="G13" i="27" s="1"/>
  <c r="M13" i="27" s="1"/>
  <c r="F14" i="27"/>
  <c r="G14" i="27" s="1"/>
  <c r="M14" i="27" s="1"/>
  <c r="F15" i="27"/>
  <c r="G15" i="27" s="1"/>
  <c r="M15" i="27" s="1"/>
  <c r="F16" i="27"/>
  <c r="G16" i="27" s="1"/>
  <c r="M16" i="27" s="1"/>
  <c r="M11" i="27" l="1"/>
  <c r="L11" i="27" s="1"/>
  <c r="M12" i="27"/>
  <c r="J12" i="27" s="1"/>
  <c r="M10" i="27"/>
  <c r="L10" i="27" s="1"/>
  <c r="L15" i="27"/>
  <c r="J15" i="27"/>
  <c r="J14" i="27"/>
  <c r="L14" i="27"/>
  <c r="L13" i="27"/>
  <c r="J13" i="27"/>
  <c r="J16" i="27"/>
  <c r="L16" i="27"/>
  <c r="G9" i="27"/>
  <c r="M9" i="27" s="1"/>
  <c r="G8" i="27"/>
  <c r="M8" i="27" s="1"/>
  <c r="J11" i="27" l="1"/>
  <c r="J10" i="27"/>
  <c r="L12" i="27"/>
  <c r="L9" i="27"/>
  <c r="J9" i="27"/>
  <c r="J8" i="27"/>
  <c r="L8" i="27"/>
  <c r="E6" i="29"/>
  <c r="E7" i="29"/>
  <c r="E8" i="29"/>
  <c r="E9" i="29"/>
  <c r="E10" i="29"/>
  <c r="E11" i="29"/>
  <c r="E12" i="29"/>
  <c r="E13" i="29"/>
  <c r="E14" i="29"/>
  <c r="E15" i="29"/>
  <c r="H17" i="10"/>
  <c r="J24" i="1" s="1"/>
  <c r="G17" i="10"/>
  <c r="F17" i="10"/>
  <c r="F21" i="35" s="1"/>
  <c r="E17" i="10"/>
  <c r="F15" i="9"/>
  <c r="J22" i="1" s="1"/>
  <c r="E15" i="9"/>
  <c r="H22" i="1" s="1"/>
  <c r="D15" i="9"/>
  <c r="F22" i="1" s="1"/>
  <c r="C15" i="9"/>
  <c r="D22" i="1" s="1"/>
  <c r="J36" i="7"/>
  <c r="I36" i="7"/>
  <c r="G36" i="7"/>
  <c r="D20" i="1" s="1"/>
  <c r="H36" i="7"/>
  <c r="F20" i="1" s="1"/>
  <c r="J23" i="7"/>
  <c r="J39" i="7" s="1"/>
  <c r="I23" i="7"/>
  <c r="I39" i="7" s="1"/>
  <c r="H18" i="1" s="1"/>
  <c r="H23" i="7"/>
  <c r="G23" i="7"/>
  <c r="I36" i="6"/>
  <c r="J17" i="1" s="1"/>
  <c r="H36" i="6"/>
  <c r="H17" i="1" s="1"/>
  <c r="G36" i="6"/>
  <c r="F17" i="1" s="1"/>
  <c r="F36" i="6"/>
  <c r="D17" i="1" s="1"/>
  <c r="I16" i="5"/>
  <c r="J16" i="1" s="1"/>
  <c r="H16" i="5"/>
  <c r="H16" i="1" s="1"/>
  <c r="G16" i="5"/>
  <c r="F16" i="1" s="1"/>
  <c r="F16" i="5"/>
  <c r="D16" i="1" s="1"/>
  <c r="M15" i="4"/>
  <c r="O15" i="4"/>
  <c r="J15" i="1" s="1"/>
  <c r="N15" i="4"/>
  <c r="H15" i="1" s="1"/>
  <c r="L15" i="4"/>
  <c r="D15" i="1" s="1"/>
  <c r="D14" i="33"/>
  <c r="C14" i="33"/>
  <c r="H36" i="31"/>
  <c r="H23" i="31"/>
  <c r="G36" i="30"/>
  <c r="F17" i="35" s="1"/>
  <c r="F36" i="30"/>
  <c r="D17" i="35" s="1"/>
  <c r="G17" i="29"/>
  <c r="F16" i="35" s="1"/>
  <c r="F17" i="29"/>
  <c r="D16" i="35" s="1"/>
  <c r="L17" i="28"/>
  <c r="D15" i="35" s="1"/>
  <c r="F19" i="35"/>
  <c r="F15" i="35"/>
  <c r="D19" i="35"/>
  <c r="H20" i="1"/>
  <c r="F15" i="1"/>
  <c r="H39" i="7" l="1"/>
  <c r="F18" i="1" s="1"/>
  <c r="H19" i="1"/>
  <c r="F19" i="1"/>
  <c r="G39" i="7"/>
  <c r="D18" i="1" s="1"/>
  <c r="D19" i="1"/>
  <c r="H39" i="31"/>
  <c r="F18" i="35" s="1"/>
  <c r="J20" i="1"/>
  <c r="J19" i="1"/>
  <c r="J18" i="1"/>
  <c r="F24" i="1"/>
  <c r="D24" i="1"/>
  <c r="H24" i="1"/>
  <c r="D16" i="34"/>
  <c r="D15" i="34"/>
  <c r="D14" i="34"/>
  <c r="D13" i="34"/>
  <c r="D12" i="34"/>
  <c r="D11" i="34"/>
  <c r="D10" i="34"/>
  <c r="D9" i="34"/>
  <c r="D8" i="34"/>
  <c r="D7" i="34"/>
  <c r="D6" i="34"/>
  <c r="B14" i="33"/>
  <c r="B19" i="35" s="1"/>
  <c r="F36" i="31"/>
  <c r="F23" i="31"/>
  <c r="H33" i="30"/>
  <c r="H32" i="30"/>
  <c r="H31" i="30"/>
  <c r="H30" i="30"/>
  <c r="H29" i="30"/>
  <c r="H28" i="30"/>
  <c r="H27" i="30"/>
  <c r="H26" i="30"/>
  <c r="H23" i="30"/>
  <c r="H22" i="30"/>
  <c r="H21" i="30"/>
  <c r="H20" i="30"/>
  <c r="H19" i="30"/>
  <c r="H18" i="30"/>
  <c r="H17" i="30"/>
  <c r="H16" i="30"/>
  <c r="E13" i="30"/>
  <c r="E12" i="30"/>
  <c r="E11" i="30"/>
  <c r="E10" i="30"/>
  <c r="E9" i="30"/>
  <c r="E8" i="30"/>
  <c r="E7" i="30"/>
  <c r="E6" i="30"/>
  <c r="F39" i="31" l="1"/>
  <c r="B18" i="35"/>
  <c r="D17" i="34"/>
  <c r="B21" i="35" s="1"/>
  <c r="E36" i="30"/>
  <c r="B17" i="35" s="1"/>
  <c r="H14" i="30"/>
  <c r="H24" i="30"/>
  <c r="H34" i="30"/>
  <c r="E17" i="29"/>
  <c r="B16" i="35" s="1"/>
  <c r="F17" i="27"/>
  <c r="B13" i="35" s="1"/>
  <c r="K17" i="28"/>
  <c r="B15" i="35" s="1"/>
  <c r="K15" i="4"/>
  <c r="B15" i="1" s="1"/>
  <c r="J17" i="27" l="1"/>
  <c r="D12" i="35" s="1"/>
  <c r="D20" i="35" s="1"/>
  <c r="D23" i="35" s="1"/>
  <c r="D25" i="35" s="1"/>
  <c r="M17" i="27"/>
  <c r="B12" i="35" s="1"/>
  <c r="L17" i="27"/>
  <c r="F12" i="35" s="1"/>
  <c r="F20" i="35" s="1"/>
  <c r="F23" i="35" s="1"/>
  <c r="F25" i="35" s="1"/>
  <c r="G17" i="27"/>
  <c r="B14" i="35" s="1"/>
  <c r="B20" i="35" l="1"/>
  <c r="B23" i="35" s="1"/>
  <c r="B15" i="9"/>
  <c r="B22" i="1" s="1"/>
  <c r="E7" i="5"/>
  <c r="B19" i="26"/>
  <c r="B21" i="1" s="1"/>
  <c r="F26" i="35" l="1"/>
  <c r="B8" i="37"/>
  <c r="D16" i="37"/>
  <c r="D26" i="35"/>
  <c r="D6" i="10" l="1"/>
  <c r="E6" i="6"/>
  <c r="E7" i="6"/>
  <c r="E8" i="6"/>
  <c r="D7" i="10"/>
  <c r="F8" i="20"/>
  <c r="F9" i="20"/>
  <c r="F10" i="20"/>
  <c r="F11" i="20"/>
  <c r="F12" i="20"/>
  <c r="F13" i="20"/>
  <c r="F14" i="20"/>
  <c r="G11" i="20" l="1"/>
  <c r="G9" i="20"/>
  <c r="G13" i="20"/>
  <c r="G10" i="20"/>
  <c r="G8" i="20"/>
  <c r="G12" i="20"/>
  <c r="G14" i="20"/>
  <c r="G15" i="20" l="1"/>
  <c r="B14" i="1" s="1"/>
  <c r="D16" i="10"/>
  <c r="D15" i="10"/>
  <c r="D14" i="10"/>
  <c r="D13" i="10"/>
  <c r="D12" i="10"/>
  <c r="D11" i="10"/>
  <c r="D10" i="10"/>
  <c r="D9" i="10"/>
  <c r="D8" i="10"/>
  <c r="F23" i="7"/>
  <c r="B19" i="1" s="1"/>
  <c r="F36" i="7"/>
  <c r="B20" i="1" s="1"/>
  <c r="E10" i="5"/>
  <c r="E10" i="6"/>
  <c r="E8" i="5"/>
  <c r="E14" i="5"/>
  <c r="E13" i="5"/>
  <c r="E12" i="5"/>
  <c r="E11" i="5"/>
  <c r="E9" i="5"/>
  <c r="F39" i="7" l="1"/>
  <c r="B18" i="1" s="1"/>
  <c r="F15" i="20"/>
  <c r="B13" i="1" s="1"/>
  <c r="D17" i="10" l="1"/>
  <c r="B24" i="1" s="1"/>
  <c r="E11" i="6" l="1"/>
  <c r="E12" i="6"/>
  <c r="E13" i="6"/>
  <c r="J16" i="6"/>
  <c r="J17" i="6"/>
  <c r="J18" i="6"/>
  <c r="J19" i="6"/>
  <c r="J20" i="6"/>
  <c r="J21" i="6"/>
  <c r="J22" i="6"/>
  <c r="J23" i="6"/>
  <c r="J26" i="6"/>
  <c r="J27" i="6"/>
  <c r="J28" i="6"/>
  <c r="J29" i="6"/>
  <c r="J30" i="6"/>
  <c r="J31" i="6"/>
  <c r="J32" i="6"/>
  <c r="J33" i="6"/>
  <c r="E6" i="5"/>
  <c r="E16" i="5" l="1"/>
  <c r="B16" i="1" s="1"/>
  <c r="E36" i="6"/>
  <c r="B17" i="1" s="1"/>
  <c r="J34" i="6"/>
  <c r="J24" i="6"/>
  <c r="J14" i="6"/>
  <c r="Q10" i="20" l="1"/>
  <c r="P10" i="20" s="1"/>
  <c r="Q14" i="20"/>
  <c r="P14" i="20" s="1"/>
  <c r="Q9" i="20"/>
  <c r="P9" i="20" s="1"/>
  <c r="Q11" i="20"/>
  <c r="P11" i="20" s="1"/>
  <c r="Q13" i="20"/>
  <c r="P13" i="20" s="1"/>
  <c r="Q12" i="20"/>
  <c r="P12" i="20" s="1"/>
  <c r="J13" i="20" l="1"/>
  <c r="L13" i="20"/>
  <c r="N13" i="20"/>
  <c r="J14" i="20"/>
  <c r="L14" i="20"/>
  <c r="N14" i="20"/>
  <c r="L11" i="20"/>
  <c r="J11" i="20"/>
  <c r="N11" i="20"/>
  <c r="N9" i="20"/>
  <c r="L9" i="20"/>
  <c r="J9" i="20"/>
  <c r="L12" i="20"/>
  <c r="N12" i="20"/>
  <c r="J12" i="20"/>
  <c r="N10" i="20"/>
  <c r="J10" i="20"/>
  <c r="L10" i="20"/>
  <c r="Q8" i="20"/>
  <c r="Q15" i="20" l="1"/>
  <c r="P8" i="20"/>
  <c r="P15" i="20" s="1"/>
  <c r="J12" i="1" s="1"/>
  <c r="J23" i="1" s="1"/>
  <c r="J26" i="1" s="1"/>
  <c r="B12" i="1"/>
  <c r="B23" i="1" s="1"/>
  <c r="B26" i="1" s="1"/>
  <c r="L8" i="20"/>
  <c r="L15" i="20" s="1"/>
  <c r="F12" i="1" s="1"/>
  <c r="F23" i="1" s="1"/>
  <c r="F26" i="1" s="1"/>
  <c r="N8" i="20"/>
  <c r="N15" i="20" s="1"/>
  <c r="H12" i="1" s="1"/>
  <c r="H23" i="1" s="1"/>
  <c r="H26" i="1" s="1"/>
  <c r="J8" i="20"/>
  <c r="J15" i="20" s="1"/>
  <c r="D12" i="1" s="1"/>
  <c r="D23" i="1" s="1"/>
  <c r="D26" i="1" s="1"/>
  <c r="D19" i="37" l="1"/>
  <c r="M28" i="1"/>
  <c r="B9" i="37"/>
  <c r="B10" i="37"/>
  <c r="B28" i="1"/>
  <c r="B29" i="1" s="1"/>
  <c r="D18" i="37"/>
  <c r="D15" i="37"/>
  <c r="E28" i="1"/>
  <c r="E29" i="1" s="1"/>
  <c r="D17" i="37"/>
  <c r="H28" i="1"/>
  <c r="H29" i="1" s="1"/>
  <c r="M29" i="1"/>
  <c r="B25" i="35"/>
  <c r="B26" i="35" s="1"/>
  <c r="E17" i="37" l="1"/>
  <c r="E19" i="37"/>
  <c r="E18" i="37"/>
  <c r="E16" i="37"/>
  <c r="E15" i="37"/>
  <c r="C18" i="37"/>
  <c r="C16" i="37"/>
  <c r="C15" i="37"/>
  <c r="C17" i="37"/>
  <c r="C19" i="37"/>
</calcChain>
</file>

<file path=xl/sharedStrings.xml><?xml version="1.0" encoding="utf-8"?>
<sst xmlns="http://schemas.openxmlformats.org/spreadsheetml/2006/main" count="627" uniqueCount="338">
  <si>
    <t>State Digital Equity (DE) Capacity Grant Program: Native Entities
Consolidated Budget Form (CBF)</t>
  </si>
  <si>
    <r>
      <t xml:space="preserve">This form will serve as a tool to capture budget information related to Planning funding and Capacity funding under the NE Capacity &amp; Planning Grant Program.
</t>
    </r>
    <r>
      <rPr>
        <sz val="11"/>
        <rFont val="Arial"/>
        <family val="2"/>
      </rPr>
      <t>Per Section III.C.2. of the NOFO, any Native Entity applying for Planning Grant Funds must submit the Consolidated Budget Form as part of their application. 
Applications from Native Entities must be received no later 11:59 p.m. ET on February 7, 2025.</t>
    </r>
    <r>
      <rPr>
        <b/>
        <sz val="11"/>
        <rFont val="Arial"/>
        <family val="2"/>
      </rPr>
      <t xml:space="preserve">
If you have any further questions, or require technical assistance, please reach out to your assigned digitalequity@ntia.gov.</t>
    </r>
  </si>
  <si>
    <t>Read the instructions on each worksheet tab before starting. Do not modify this template or any cells or formulas.
This tab does not include fillable fields. To enter project information, proceed to subsequent tabs.</t>
  </si>
  <si>
    <r>
      <t xml:space="preserve">INSTRUCTIONS – Read all instructions on this page and all instructions on subsequent tabs before completing this Consolidated Budget Form (CBF). </t>
    </r>
    <r>
      <rPr>
        <sz val="11"/>
        <rFont val="Arial"/>
        <family val="2"/>
      </rPr>
      <t>Please note that the instructions for filling out this NE Capacity and Planning CBF are for PC users. Some commands, shortcuts, and/or menu options may be slightly different than the PC version. For assistance, Mac users should refer to the official guides for Microsoft Excel guide on macOS from both Microsoft: https://support.microsoft.com/en-us/excel.</t>
    </r>
    <r>
      <rPr>
        <b/>
        <sz val="11"/>
        <rFont val="Arial"/>
        <family val="2"/>
      </rPr>
      <t xml:space="preserve">
Navigation
1. </t>
    </r>
    <r>
      <rPr>
        <sz val="11"/>
        <rFont val="Arial"/>
        <family val="2"/>
      </rPr>
      <t xml:space="preserve">This CBF is for applicants applying for Capacity and Planning Grant Funds for Native Entities. If you are only seeking Capacity Grant Funds, fill out the separate DE NE Capacity only CBF.
</t>
    </r>
    <r>
      <rPr>
        <b/>
        <sz val="11"/>
        <rFont val="Arial"/>
        <family val="2"/>
      </rPr>
      <t>2.</t>
    </r>
    <r>
      <rPr>
        <sz val="11"/>
        <rFont val="Arial"/>
        <family val="2"/>
      </rPr>
      <t xml:space="preserve"> The Consolidated Budget Form is divided into three sections:
• Tabs labeled "(Planning)" should be populated with budget information for activities to be executed with Planning Grant Funds. The "Summary (Planning)" tab captures summary budget information for sub-category tabs "a. Personnel (Planning)" through "g. Indirect (Planning)". These tabs are color coded green.
• Tabs labeled "(Capacity)" should be populated with budget information for activities to be executed with DE Capacity funding. The "Summary (Capacity)" tab captures summary budget information for sub-category tabs "h. Personnel (Capacity)" through "o. Indirect (Capacity)". Note that updates and maintenance to existing DE Plans (if applicable) must be captured in the Capacity portion of this CBF. These tabs are color coded purple.
• Information from the two Summary tabs is consolidated in the "Total &amp; Caps Summary" section, which shows compliance with applicable caps (see "Caps Guidance" and  "Total &amp; Caps Summary" instructions for more details). This tab, as well as the two Summary tabs for each respective funding stream, are color coded black.
</t>
    </r>
    <r>
      <rPr>
        <b/>
        <sz val="11"/>
        <rFont val="Arial"/>
        <family val="2"/>
      </rPr>
      <t>3.</t>
    </r>
    <r>
      <rPr>
        <sz val="11"/>
        <rFont val="Arial"/>
        <family val="2"/>
      </rPr>
      <t xml:space="preserve"> Tabs "e. Contract-Subs (Planning)" and “l. Contract-Subs Capacity)” are designated for costs incurred by the grantee’s sub-recipients and contractors. All other sections are for the costs of the grantee only.
</t>
    </r>
    <r>
      <rPr>
        <b/>
        <sz val="11"/>
        <rFont val="Arial"/>
        <family val="2"/>
      </rPr>
      <t>4.</t>
    </r>
    <r>
      <rPr>
        <sz val="11"/>
        <rFont val="Arial"/>
        <family val="2"/>
      </rPr>
      <t xml:space="preserve"> Populate only blank white cells across all tabs. Blue colored cells across various tabs contain instructions, headers, or summary calculations and should not be modified.   
</t>
    </r>
    <r>
      <rPr>
        <b/>
        <sz val="11"/>
        <rFont val="Arial"/>
        <family val="2"/>
      </rPr>
      <t>5.</t>
    </r>
    <r>
      <rPr>
        <sz val="11"/>
        <rFont val="Arial"/>
        <family val="2"/>
      </rPr>
      <t xml:space="preserve"> Note that totals of ALL cost categories are rounded to the nearest dollar. 
</t>
    </r>
    <r>
      <rPr>
        <b/>
        <sz val="11"/>
        <rFont val="Arial"/>
        <family val="2"/>
      </rPr>
      <t>Data Entry
1.</t>
    </r>
    <r>
      <rPr>
        <sz val="11"/>
        <rFont val="Arial"/>
        <family val="2"/>
      </rPr>
      <t xml:space="preserve"> Begin by filling out the blank white cells in workbook tabs "a. Personnel (Planning)" through "g. Indirect (Planning)" with costs for the current phase of funding for Planning activities.
</t>
    </r>
    <r>
      <rPr>
        <b/>
        <sz val="11"/>
        <rFont val="Arial"/>
        <family val="2"/>
      </rPr>
      <t>2.</t>
    </r>
    <r>
      <rPr>
        <sz val="11"/>
        <rFont val="Arial"/>
        <family val="2"/>
      </rPr>
      <t xml:space="preserve"> Continue populating the blank white cells in workbook tabs “h. Personnel (Capacity)” through “o. Indirect (Capacity)” with costs for the current phase of funding for Capacity activities.
</t>
    </r>
    <r>
      <rPr>
        <b/>
        <sz val="11"/>
        <rFont val="Arial"/>
        <family val="2"/>
      </rPr>
      <t>3.</t>
    </r>
    <r>
      <rPr>
        <sz val="11"/>
        <rFont val="Arial"/>
        <family val="2"/>
      </rPr>
      <t xml:space="preserve"> Add rows as needed throughout tabs "a. Personnel (Planning)" through "o. Indirect (Capacity)."  If rows are added, formulas/calculations may need to be adjusted by the applicant. Do not add rows to the “Summary (Planning)” tab or the “Summary (Capacity)” tab.
</t>
    </r>
    <r>
      <rPr>
        <b/>
        <sz val="11"/>
        <rFont val="Arial"/>
        <family val="2"/>
      </rPr>
      <t>4.</t>
    </r>
    <r>
      <rPr>
        <sz val="11"/>
        <rFont val="Arial"/>
        <family val="2"/>
      </rPr>
      <t xml:space="preserve"> For both Planning and Capacity requested funding information, include the amount of funding that will count towards the applicable 5% cap on expenses related to the evaluation of the grant for each budget line item in tabs "a. Personnel (Planning)" through "o. Indirect (Capacity).”
</t>
    </r>
    <r>
      <rPr>
        <b/>
        <sz val="11"/>
        <rFont val="Arial"/>
        <family val="2"/>
      </rPr>
      <t xml:space="preserve">5. </t>
    </r>
    <r>
      <rPr>
        <sz val="11"/>
        <rFont val="Arial"/>
        <family val="2"/>
      </rPr>
      <t xml:space="preserve">The 5% cap on evaluation expenses applies to the total grant amount requested and is required for both the Planning and Capacity sections of this budget form. 
</t>
    </r>
    <r>
      <rPr>
        <b/>
        <sz val="11"/>
        <rFont val="Arial"/>
        <family val="2"/>
      </rPr>
      <t xml:space="preserve">6. </t>
    </r>
    <r>
      <rPr>
        <sz val="11"/>
        <rFont val="Arial"/>
        <family val="2"/>
      </rPr>
      <t xml:space="preserve">The following expenses are only applicable to the Capacity portion of the grant and are requested only in the Capacity tabs (h-0): 3% cap on administration, 10% on affordable broadband costs and 20% cap on DE Plan updates and maintenance.
</t>
    </r>
    <r>
      <rPr>
        <b/>
        <sz val="11"/>
        <rFont val="Arial"/>
        <family val="2"/>
      </rPr>
      <t>7.</t>
    </r>
    <r>
      <rPr>
        <sz val="11"/>
        <rFont val="Arial"/>
        <family val="2"/>
      </rPr>
      <t xml:space="preserve"> Note that entering the project costs identified for each category line item within each worksheet tab will auto-populate Column B of the "Summary" tabs.
</t>
    </r>
    <r>
      <rPr>
        <b/>
        <sz val="11"/>
        <rFont val="Arial"/>
        <family val="2"/>
      </rPr>
      <t xml:space="preserve">8. </t>
    </r>
    <r>
      <rPr>
        <sz val="11"/>
        <rFont val="Arial"/>
        <family val="2"/>
      </rPr>
      <t xml:space="preserve">Where applicable, use the Calculations Column on tabs "a. Personnel (Planning)" through "o. Indirect (Capacity)" to explain the mathematical rationale for any amounts that required calculations not captured by the form’s embedded formulas. Per 2 CFR 300.317, when referencing procurement standards, note that Native Entities may use their own internal procurement standards rather than the federal requirements prescribed by the Uniform Guidance in 2 CFR 200.318-327.
</t>
    </r>
    <r>
      <rPr>
        <b/>
        <sz val="11"/>
        <rFont val="Arial"/>
        <family val="2"/>
      </rPr>
      <t>9.</t>
    </r>
    <r>
      <rPr>
        <sz val="11"/>
        <rFont val="Arial"/>
        <family val="2"/>
      </rPr>
      <t xml:space="preserve"> Should you need to alter the width of a column or adjust protected cells to enter budget information, please complete the following steps to unprotect sheets within the workbook:
• Navigate to the "File" menu.
• Navigate to the "Info" section.
• You will see the "Protect Workbook" section. Select "Unprotect" next to each tab to allow editing.
• You should now be able to successfully adjust the  corresponding cells to enter budget information. Don't forget to "Save As" with a new version of your file.
</t>
    </r>
    <r>
      <rPr>
        <b/>
        <sz val="11"/>
        <rFont val="Arial"/>
        <family val="2"/>
      </rPr>
      <t>Cap Guidance
1.</t>
    </r>
    <r>
      <rPr>
        <sz val="11"/>
        <rFont val="Arial"/>
        <family val="2"/>
      </rPr>
      <t xml:space="preserve"> </t>
    </r>
    <r>
      <rPr>
        <b/>
        <sz val="11"/>
        <rFont val="Arial"/>
        <family val="2"/>
      </rPr>
      <t xml:space="preserve">The budget should account for the following funding caps:
</t>
    </r>
    <r>
      <rPr>
        <sz val="11"/>
        <rFont val="Arial"/>
        <family val="2"/>
      </rPr>
      <t xml:space="preserve">• </t>
    </r>
    <r>
      <rPr>
        <b/>
        <sz val="11"/>
        <rFont val="Arial"/>
        <family val="2"/>
      </rPr>
      <t>Evaluation of program efficacy costs (costs related to subgrant evaluation), capped at 5% of the total grant amount</t>
    </r>
    <r>
      <rPr>
        <sz val="11"/>
        <rFont val="Arial"/>
        <family val="2"/>
      </rPr>
      <t xml:space="preserve"> for both the NE Planning Grant Program and the NE Capacity Grant Program.
• </t>
    </r>
    <r>
      <rPr>
        <b/>
        <sz val="11"/>
        <rFont val="Arial"/>
        <family val="2"/>
      </rPr>
      <t xml:space="preserve">Total amount of requested Planning funds, capped at 7.25% of the total grant amount </t>
    </r>
    <r>
      <rPr>
        <sz val="11"/>
        <rFont val="Arial"/>
        <family val="2"/>
      </rPr>
      <t xml:space="preserve">requested for both the NE Planning Grant Program and the NE Capacity Grant Program. 
• </t>
    </r>
    <r>
      <rPr>
        <b/>
        <sz val="11"/>
        <rFont val="Arial"/>
        <family val="2"/>
      </rPr>
      <t>Affordable broadband program costs, capped at 10% of the grant amount requested</t>
    </r>
    <r>
      <rPr>
        <sz val="11"/>
        <rFont val="Arial"/>
        <family val="2"/>
      </rPr>
      <t xml:space="preserve"> for both the NE Planning Grant Program and the NE Capacity Grant Program. 
•</t>
    </r>
    <r>
      <rPr>
        <b/>
        <sz val="11"/>
        <rFont val="Arial"/>
        <family val="2"/>
      </rPr>
      <t xml:space="preserve"> Please note, administration expenses for Planning must be tracked within the sub-category tabs "a. Personnel (Planning)" through "g. Indirect (Planning)," although these expenses will not count towards the 3% cap</t>
    </r>
    <r>
      <rPr>
        <sz val="11"/>
        <rFont val="Arial"/>
        <family val="2"/>
      </rPr>
      <t>;</t>
    </r>
    <r>
      <rPr>
        <b/>
        <sz val="11"/>
        <rFont val="Arial"/>
        <family val="2"/>
      </rPr>
      <t xml:space="preserve"> the 3% cap on administrative expenses is only applicable to the NE Capacity Grant Program</t>
    </r>
    <r>
      <rPr>
        <sz val="11"/>
        <rFont val="Arial"/>
        <family val="2"/>
      </rPr>
      <t xml:space="preserve">.
• </t>
    </r>
    <r>
      <rPr>
        <b/>
        <sz val="11"/>
        <rFont val="Arial"/>
        <family val="2"/>
      </rPr>
      <t>Digital Equity Plan updates and maintenance, capped at 20% of the grant amount requested for the DE Capacity Program</t>
    </r>
    <r>
      <rPr>
        <sz val="11"/>
        <rFont val="Arial"/>
        <family val="2"/>
      </rPr>
      <t xml:space="preserve"> (relevant only for applicants that have a pre-existing DE Plan). 
</t>
    </r>
    <r>
      <rPr>
        <b/>
        <sz val="11"/>
        <rFont val="Arial"/>
        <family val="2"/>
      </rPr>
      <t>2.</t>
    </r>
    <r>
      <rPr>
        <sz val="11"/>
        <rFont val="Arial"/>
        <family val="2"/>
      </rPr>
      <t xml:space="preserve"> To see whether your budget complies with the mandated caps, reference the “Total &amp; Caps Summary" tab (see Sections III.C.2 and III.C.3 of the NOFO regarding limitations on administrative costs, program evaluation costs, Digital Equity Capacity Planning Grant funds, and plan updates and maintenance). Please note, cost caps should not be rounded and must be under the threshold percentages outside of any rounding.
</t>
    </r>
    <r>
      <rPr>
        <b/>
        <sz val="11"/>
        <rFont val="Arial"/>
        <family val="2"/>
      </rPr>
      <t>Policy &amp; Code of Federal Regulations (CFR) Guidance
1.</t>
    </r>
    <r>
      <rPr>
        <sz val="11"/>
        <rFont val="Arial"/>
        <family val="2"/>
      </rPr>
      <t xml:space="preserve"> Confirm that all entered costs are allowable, allocable, and reasonable in accordance with the administrative requirements prescribed in 2 CFR 200. Only include costs that can be directly attributed to the project. Do not include costs that will be incurred for any other Federal financial assistance award. 
      • </t>
    </r>
    <r>
      <rPr>
        <b/>
        <sz val="11"/>
        <rFont val="Arial"/>
        <family val="2"/>
      </rPr>
      <t>Allowable</t>
    </r>
    <r>
      <rPr>
        <sz val="11"/>
        <rFont val="Arial"/>
        <family val="2"/>
      </rPr>
      <t xml:space="preserve"> refers to costs that may be charged to a grant in accordance with the cost principles prescribed in 2 CFR 200.403.
      • </t>
    </r>
    <r>
      <rPr>
        <b/>
        <sz val="11"/>
        <rFont val="Arial"/>
        <family val="2"/>
      </rPr>
      <t>Allocable</t>
    </r>
    <r>
      <rPr>
        <sz val="11"/>
        <rFont val="Arial"/>
        <family val="2"/>
      </rPr>
      <t xml:space="preserve"> refers to costs that can be directly charged to the grant award based on the benefit provided.  See 2 CFR 200.405.
      • </t>
    </r>
    <r>
      <rPr>
        <b/>
        <sz val="11"/>
        <rFont val="Arial"/>
        <family val="2"/>
      </rPr>
      <t>Reasonable</t>
    </r>
    <r>
      <rPr>
        <sz val="11"/>
        <rFont val="Arial"/>
        <family val="2"/>
      </rPr>
      <t xml:space="preserve"> refers to actions a prudent person would employ and are necessary to the execution of the award.  See 2 CFR 200.404.
</t>
    </r>
    <r>
      <rPr>
        <b/>
        <sz val="11"/>
        <rFont val="Arial"/>
        <family val="2"/>
      </rPr>
      <t>2.</t>
    </r>
    <r>
      <rPr>
        <sz val="11"/>
        <rFont val="Arial"/>
        <family val="2"/>
      </rPr>
      <t xml:space="preserve"> Per 2 CFR 300.317, when referencing procurement standards, note that Native Entities may use their own internal procurement standards rather than the federal requirements prescribed by the Uniform Guidance in 2 CFR 200.318-327.
</t>
    </r>
    <r>
      <rPr>
        <b/>
        <sz val="11"/>
        <rFont val="Arial"/>
        <family val="2"/>
      </rPr>
      <t>3.</t>
    </r>
    <r>
      <rPr>
        <sz val="11"/>
        <rFont val="Arial"/>
        <family val="2"/>
      </rPr>
      <t xml:space="preserve"> Expenses relating to the administration of the grant: Clearly describe in the budget narrative how the Eligible Entity applied or calculated the 3% limitation on administrative costs for the NE Capacity Grant Program. A grantee may not use more than 3% of the NE Capacity Grant Program for expenses relating to administration of the grant (see 47 U.S.C. § 1723(d)(3)(D)(v)). The 3% limitation on administrative costs includes the combined total of indirect costs and direct administrative costs charged to an award. To identify if any expenses relating to the administration of the grant are included, please complete Column C for each cost category in the sub-category tabs "h. Personnel (Capacity)" through "o. Indirect (Capacity)".    
</t>
    </r>
    <r>
      <rPr>
        <b/>
        <sz val="11"/>
        <rFont val="Arial"/>
        <family val="2"/>
      </rPr>
      <t>4.</t>
    </r>
    <r>
      <rPr>
        <sz val="11"/>
        <rFont val="Arial"/>
        <family val="2"/>
      </rPr>
      <t xml:space="preserve"> Expenses relating to subgrant evaluation: To identify if any expenses relating the evaluation of subgrant are included, please complete Column E for each cost category in the "Summary (Planning)" and "Summary (Capacity)" pages. A grantee may not use more than 5% of the total grant amounts received (NE Planning Grant Program and NE Capacity Grant Program funding combined) for expenses relating (directly or indirectly) to evaluate the efficacy of the efforts funded by subgrants (see 47 U.S.C. § 1723(d)(3)(D)(iv)). 
</t>
    </r>
    <r>
      <rPr>
        <b/>
        <sz val="11"/>
        <rFont val="Arial"/>
        <family val="2"/>
      </rPr>
      <t>5.</t>
    </r>
    <r>
      <rPr>
        <sz val="11"/>
        <rFont val="Arial"/>
        <family val="2"/>
      </rPr>
      <t xml:space="preserve"> Expenses relating to affordable broadband program costs: A grantee may not use more than 10 percent of the grant amounts received for expenses relating (directly or indirectly) to establish a new affordable access program for low-cost broadband services. The 10% limitation on affordable broadband program costs includes the combined total of indirect costs and direct costs charges to an award. To identify if any expenses relating to affordable broadband costs, please fill out column G for each cost category on the "Summary" tab and enter all expenses related to affordable broadband costs (as applicable) within the subsequent budget sub-category tabs.
</t>
    </r>
    <r>
      <rPr>
        <b/>
        <sz val="11"/>
        <rFont val="Arial"/>
        <family val="2"/>
      </rPr>
      <t>6.</t>
    </r>
    <r>
      <rPr>
        <sz val="11"/>
        <rFont val="Arial"/>
        <family val="2"/>
      </rPr>
      <t xml:space="preserve"> If indirect costs are included in the proposed budget, provide the basis for those indirect costs. This may be a Negotiated Indirect Cost Rate (NICRA) (if applicable), a statement that the applicant is in the process of seeking a NICRA, or a statement that the applicant is using the de minimis rate per 2 CFR 200.414(f). Note that calculation of the de minimis rate was recently updated by OMB, and is described here: https://www.federalregister.gov/documents/2024/04/22/2024-07496/guidance-for-federal-financial-assistance. If applicable, upload the cost agreement document in the NTIA Grants Portal “Standard Forms" section of the application.
7. Note all information entered in this Consolidated Budget Form is subject to the latest 2 CFR 200 guidance, updated most recently in October 2024.
</t>
    </r>
    <r>
      <rPr>
        <b/>
        <sz val="11"/>
        <rFont val="Arial"/>
        <family val="2"/>
      </rPr>
      <t xml:space="preserve">For Reference - Acronyms
</t>
    </r>
    <r>
      <rPr>
        <sz val="11"/>
        <rFont val="Arial"/>
        <family val="2"/>
      </rPr>
      <t xml:space="preserve">• </t>
    </r>
    <r>
      <rPr>
        <b/>
        <sz val="11"/>
        <rFont val="Arial"/>
        <family val="2"/>
      </rPr>
      <t>CBF</t>
    </r>
    <r>
      <rPr>
        <sz val="11"/>
        <rFont val="Arial"/>
        <family val="2"/>
      </rPr>
      <t xml:space="preserve"> – Consolidated Budget Form
• </t>
    </r>
    <r>
      <rPr>
        <b/>
        <sz val="11"/>
        <rFont val="Arial"/>
        <family val="2"/>
      </rPr>
      <t>CFR</t>
    </r>
    <r>
      <rPr>
        <sz val="11"/>
        <rFont val="Arial"/>
        <family val="2"/>
      </rPr>
      <t xml:space="preserve"> – Code of Federal Regulations
• </t>
    </r>
    <r>
      <rPr>
        <b/>
        <sz val="11"/>
        <rFont val="Arial"/>
        <family val="2"/>
      </rPr>
      <t>DE</t>
    </r>
    <r>
      <rPr>
        <sz val="11"/>
        <rFont val="Arial"/>
        <family val="2"/>
      </rPr>
      <t xml:space="preserve"> – Digital Equity
• </t>
    </r>
    <r>
      <rPr>
        <b/>
        <sz val="11"/>
        <rFont val="Arial"/>
        <family val="2"/>
      </rPr>
      <t>GSA</t>
    </r>
    <r>
      <rPr>
        <sz val="11"/>
        <rFont val="Arial"/>
        <family val="2"/>
      </rPr>
      <t xml:space="preserve"> – General Services Administration
• </t>
    </r>
    <r>
      <rPr>
        <b/>
        <sz val="11"/>
        <rFont val="Arial"/>
        <family val="2"/>
      </rPr>
      <t>NE</t>
    </r>
    <r>
      <rPr>
        <sz val="11"/>
        <rFont val="Arial"/>
        <family val="2"/>
      </rPr>
      <t xml:space="preserve"> - Native Entity
• </t>
    </r>
    <r>
      <rPr>
        <b/>
        <sz val="11"/>
        <rFont val="Arial"/>
        <family val="2"/>
      </rPr>
      <t>NICRA</t>
    </r>
    <r>
      <rPr>
        <sz val="11"/>
        <rFont val="Arial"/>
        <family val="2"/>
      </rPr>
      <t xml:space="preserve"> - Negotiated Indirect Cost Rate Agreement
• </t>
    </r>
    <r>
      <rPr>
        <b/>
        <sz val="11"/>
        <rFont val="Arial"/>
        <family val="2"/>
      </rPr>
      <t>NOFO</t>
    </r>
    <r>
      <rPr>
        <sz val="11"/>
        <rFont val="Arial"/>
        <family val="2"/>
      </rPr>
      <t xml:space="preserve"> – Notice of Funding Opportunity</t>
    </r>
  </si>
  <si>
    <t>State Digital Equity Capacity Grant Program: Native Entities
Planning Summary</t>
  </si>
  <si>
    <t xml:space="preserve">Read the instructions on each worksheet tab before starting. Do not modify this template or any cells or formulas.  </t>
  </si>
  <si>
    <r>
      <rPr>
        <b/>
        <sz val="11"/>
        <rFont val="Arial"/>
        <family val="2"/>
      </rPr>
      <t>INSTRUCTIONS</t>
    </r>
    <r>
      <rPr>
        <sz val="11"/>
        <rFont val="Arial"/>
        <family val="2"/>
      </rPr>
      <t xml:space="preserve">
</t>
    </r>
    <r>
      <rPr>
        <b/>
        <sz val="11"/>
        <rFont val="Arial"/>
        <family val="2"/>
      </rPr>
      <t>1.</t>
    </r>
    <r>
      <rPr>
        <sz val="11"/>
        <rFont val="Arial"/>
        <family val="2"/>
      </rPr>
      <t xml:space="preserve"> Indicate whether sub-categories contains expenses related to the administration of the grant and to subgrant evaluation by indicating Yes/No in the relevant Columns (C-E). Please track all administrative costs related to the NE Planning Grant Program, although the 3% cap on expenses related to the administration of the grant is only applicable to the NE Capacity Grant portion of the award.
</t>
    </r>
    <r>
      <rPr>
        <b/>
        <sz val="11"/>
        <rFont val="Arial"/>
        <family val="2"/>
      </rPr>
      <t xml:space="preserve">2. </t>
    </r>
    <r>
      <rPr>
        <sz val="11"/>
        <rFont val="Arial"/>
        <family val="2"/>
      </rPr>
      <t xml:space="preserve">If needed, provide further context at the bottom of this tab in the "Additional Comments" space provided. 
</t>
    </r>
    <r>
      <rPr>
        <b/>
        <sz val="11"/>
        <rFont val="Arial"/>
        <family val="2"/>
      </rPr>
      <t>3.</t>
    </r>
    <r>
      <rPr>
        <sz val="11"/>
        <rFont val="Arial"/>
        <family val="2"/>
      </rPr>
      <t xml:space="preserve"> Other than the fields outlined above, this page is completely automated. All quantitative information is taken from the subsequent category tabs "a. Personnel (Planning)" through "g. Other (Planning)" and cannot be edited here.
</t>
    </r>
    <r>
      <rPr>
        <b/>
        <sz val="11"/>
        <rFont val="Arial"/>
        <family val="2"/>
      </rPr>
      <t>4.</t>
    </r>
    <r>
      <rPr>
        <sz val="11"/>
        <rFont val="Arial"/>
        <family val="2"/>
      </rPr>
      <t xml:space="preserve"> Figures on this page can only be adjusted in the sub-category tabs (tabs a.- g. for Planning). To identify which sub-category tabs require adjustment, reference Column A.</t>
    </r>
  </si>
  <si>
    <r>
      <t xml:space="preserve">SUMMARY OF BUDGET CATEGORY COSTS PROPOSED
</t>
    </r>
    <r>
      <rPr>
        <b/>
        <sz val="11"/>
        <color indexed="10"/>
        <rFont val="Arial"/>
        <family val="2"/>
      </rPr>
      <t>The values in this summary table are from entries made in subsequent tabs: only blank white cells require data entry.</t>
    </r>
  </si>
  <si>
    <t>Category</t>
  </si>
  <si>
    <t>Cost</t>
  </si>
  <si>
    <t>Includes expenses relating to the administration of the grant? (Y/N)</t>
  </si>
  <si>
    <t xml:space="preserve"> Expenses ($) relating to the administration of the grant </t>
  </si>
  <si>
    <t>Includes expenses relating to subgrant evaluation? (Y/N)</t>
  </si>
  <si>
    <t xml:space="preserve"> Expenses ($) relating to subgrant evaluation
</t>
  </si>
  <si>
    <r>
      <t xml:space="preserve">Comments </t>
    </r>
    <r>
      <rPr>
        <sz val="12"/>
        <rFont val="Arial"/>
        <family val="2"/>
      </rPr>
      <t>(as needed)</t>
    </r>
  </si>
  <si>
    <t>a. Total Personnel</t>
  </si>
  <si>
    <t>Yes</t>
  </si>
  <si>
    <t>Salary</t>
  </si>
  <si>
    <t>Fringe</t>
  </si>
  <si>
    <t>b. Travel</t>
  </si>
  <si>
    <t>No</t>
  </si>
  <si>
    <t>c. Equipment</t>
  </si>
  <si>
    <t>d. Supplies</t>
  </si>
  <si>
    <t>e. Contractual/Subawards</t>
  </si>
  <si>
    <t>g. Other Direct Costs</t>
  </si>
  <si>
    <t>Total Direct Costs</t>
  </si>
  <si>
    <t>h. Total Indirect Charges</t>
  </si>
  <si>
    <t>Total Federal Costs</t>
  </si>
  <si>
    <t>Total Administrative Costs</t>
  </si>
  <si>
    <t>Total Evaluation Costs</t>
  </si>
  <si>
    <t>Total Grant Amount Requested (Planning &amp; Capacity)</t>
  </si>
  <si>
    <t>Total expenses relating to the administration of the grant ($)</t>
  </si>
  <si>
    <t>Total expenses relating to subgrant evaluation ($)</t>
  </si>
  <si>
    <t>Percentage of total requested funds dedicated to Planning</t>
  </si>
  <si>
    <t>Percent of expenses relating to the administration of the grant ($)</t>
  </si>
  <si>
    <t>Percent of expenses relating to subgrant evaluation ($)</t>
  </si>
  <si>
    <t>Additional Explanation (as needed):</t>
  </si>
  <si>
    <t>State Digital Equity Capacity Grant Program: Native Entities
Capacity Summary</t>
  </si>
  <si>
    <r>
      <t>INSTRUCTIONS
1.</t>
    </r>
    <r>
      <rPr>
        <sz val="11"/>
        <rFont val="Arial"/>
        <family val="2"/>
      </rPr>
      <t xml:space="preserve"> Indicate whether sub-categories contain funds subject to the caps by indicating Yes/No in the relevant Columns (C, E, G, I).
</t>
    </r>
    <r>
      <rPr>
        <b/>
        <sz val="11"/>
        <rFont val="Arial"/>
        <family val="2"/>
      </rPr>
      <t>2.</t>
    </r>
    <r>
      <rPr>
        <sz val="11"/>
        <rFont val="Arial"/>
        <family val="2"/>
      </rPr>
      <t xml:space="preserve"> If needed, provide further context at the bottom of this tab in the "Additional Comments" space provided. 
</t>
    </r>
    <r>
      <rPr>
        <b/>
        <sz val="11"/>
        <rFont val="Arial"/>
        <family val="2"/>
      </rPr>
      <t>3.</t>
    </r>
    <r>
      <rPr>
        <sz val="11"/>
        <rFont val="Arial"/>
        <family val="2"/>
      </rPr>
      <t xml:space="preserve"> Other than the fields outlined above, this page is completely automated. All quantitative information is taken from the subsequent category tabs "h. Personnel (Capacity)" through "o. Indirect (Capacity)" and cannot be edited here.
</t>
    </r>
    <r>
      <rPr>
        <b/>
        <sz val="11"/>
        <rFont val="Arial"/>
        <family val="2"/>
      </rPr>
      <t>4.</t>
    </r>
    <r>
      <rPr>
        <sz val="11"/>
        <rFont val="Arial"/>
        <family val="2"/>
      </rPr>
      <t xml:space="preserve"> Figures on this page can only be adjusted in the sub-category tabs (tabs H-O for Planning). To identify which sub-category tabs require adjustment, reference Column A.
</t>
    </r>
    <r>
      <rPr>
        <b/>
        <sz val="11"/>
        <rFont val="Arial"/>
        <family val="2"/>
      </rPr>
      <t> </t>
    </r>
  </si>
  <si>
    <t xml:space="preserve">Includes expenses relating to affordable broadband programs? (Y/N) </t>
  </si>
  <si>
    <t>Expenses ($) relating to affordable broadband programs</t>
  </si>
  <si>
    <t xml:space="preserve">Includes expenses relating to DE Plan updates and maintenance? (Y/N) </t>
  </si>
  <si>
    <t>Expenses ($) relating to DE Plan updates and maintenance</t>
  </si>
  <si>
    <t>Subrecipients</t>
  </si>
  <si>
    <t>Contracts</t>
  </si>
  <si>
    <t>f. Construction</t>
  </si>
  <si>
    <t>Total Affordable Broadband Costs</t>
  </si>
  <si>
    <t>Total Plan Updates and Maintenance Costs</t>
  </si>
  <si>
    <t>Total expenses relating to affordable broadband program costs ($)</t>
  </si>
  <si>
    <t>Total expenses relating to DE Plan updates and maintenance ($)</t>
  </si>
  <si>
    <t>Percent of expenses relating to the administration of the grant($)</t>
  </si>
  <si>
    <t xml:space="preserve">Percent of expenses relating to affordable broadband program costs ($) </t>
  </si>
  <si>
    <t xml:space="preserve">Percent of expenses relating to DE Plan updates and maintenance ($) </t>
  </si>
  <si>
    <t>Read the instructions on the Instructions and Summary tabs before using this tab to determine if you are compliant with all NE Capacity &amp; Planning Grant Program caps.</t>
  </si>
  <si>
    <r>
      <rPr>
        <b/>
        <sz val="11"/>
        <rFont val="Arial"/>
        <family val="2"/>
      </rPr>
      <t xml:space="preserve">INSTRUCTIONS
</t>
    </r>
    <r>
      <rPr>
        <sz val="11"/>
        <rFont val="Arial"/>
        <family val="2"/>
      </rPr>
      <t xml:space="preserve">
</t>
    </r>
    <r>
      <rPr>
        <b/>
        <sz val="11"/>
        <rFont val="Arial"/>
        <family val="2"/>
      </rPr>
      <t>1.</t>
    </r>
    <r>
      <rPr>
        <sz val="11"/>
        <rFont val="Arial"/>
        <family val="2"/>
      </rPr>
      <t xml:space="preserve"> Except for the "Additional Explanation" section below, this page is completely automated. All quantitative information is taken from the subsequent category tabs and cannot be edited here.
</t>
    </r>
    <r>
      <rPr>
        <b/>
        <sz val="11"/>
        <rFont val="Arial"/>
        <family val="2"/>
      </rPr>
      <t>2.</t>
    </r>
    <r>
      <rPr>
        <sz val="11"/>
        <rFont val="Arial"/>
        <family val="2"/>
      </rPr>
      <t xml:space="preserve"> If any sums exceed the allowable cap, the percentage in "Percent of expenses relating to cap" (Column E) will turn red. These percentages must comply with the program caps before submission. 
</t>
    </r>
    <r>
      <rPr>
        <b/>
        <sz val="11"/>
        <rFont val="Arial"/>
        <family val="2"/>
      </rPr>
      <t>3.</t>
    </r>
    <r>
      <rPr>
        <sz val="11"/>
        <rFont val="Arial"/>
        <family val="2"/>
      </rPr>
      <t xml:space="preserve"> Figures on this page can only be adjusted in the sub-category tabs (a.- g. for Planning, h.- o. for Capacity). To resolve any conflicts, first determine which sub categories contribute to funds subject to the cap in question by referencing the summary tables in the “Summary (Planning) and “Summary (Capacity)” tabs. Then, adjust the sums in the appropriate sub-category tabs.
• The 5% evaluation cap is detailed in Column F of both the "Summary (Planning)" and "Summary (Capacity)" tabs.
• The 7.25% cap on total funding used to develop a DE Plan is detailed in the "Summary (Planning)" tab.
• The 10% cap on affordable broadband program costs is detailed in Column H of the "Summary (Capacity)" tab.
• The 3% administrative cap is detailed in Column D of "Summary (Capacity)" tab.
• The 20% cap on DE Plan maintenance and updates is detailed in Column J of the "Summary (Capacity)" tab.
</t>
    </r>
    <r>
      <rPr>
        <b/>
        <sz val="11"/>
        <rFont val="Arial"/>
        <family val="2"/>
      </rPr>
      <t>4.</t>
    </r>
    <r>
      <rPr>
        <sz val="11"/>
        <rFont val="Arial"/>
        <family val="2"/>
      </rPr>
      <t xml:space="preserve"> For more information on the NE Capacity &amp; Planning Grant Program caps, see NOFO III.C.3.b, Frequently Asked Questions (FAQ) resources, and the Application Guidance.</t>
    </r>
  </si>
  <si>
    <t>Total Amount Requested for Planning Grant</t>
  </si>
  <si>
    <t>Total Amount Requested for Capacity Grant</t>
  </si>
  <si>
    <r>
      <t xml:space="preserve">SUMMARY OF NE CAPACITY &amp; PLANNING CAPS
</t>
    </r>
    <r>
      <rPr>
        <b/>
        <sz val="11"/>
        <color indexed="10"/>
        <rFont val="Arial"/>
        <family val="2"/>
      </rPr>
      <t>The values in this summary table are from entries made in supporting tabs: only blank white cells require data entry</t>
    </r>
    <r>
      <rPr>
        <b/>
        <sz val="11"/>
        <color rgb="FFFF0000"/>
        <rFont val="Arial"/>
        <family val="2"/>
      </rPr>
      <t>.</t>
    </r>
  </si>
  <si>
    <t>Program</t>
  </si>
  <si>
    <t>Cap Description</t>
  </si>
  <si>
    <t>Cap Total Based on Grant Amount Requested</t>
  </si>
  <si>
    <t>Total of Expenses Requested Applicable to Cap</t>
  </si>
  <si>
    <t>Percent of Expenses Relating to Cap</t>
  </si>
  <si>
    <t>Caps applicable to the total grant (Planning &amp; Capacity)</t>
  </si>
  <si>
    <t>5% cap on expenses related to the evaluation of the grant</t>
  </si>
  <si>
    <t>Cap applicable to the Planning portion of the grant</t>
  </si>
  <si>
    <t xml:space="preserve">7.25% cap of total funding used to develop a DE Plan </t>
  </si>
  <si>
    <t>Caps applicable to the Capacity portion of the grant</t>
  </si>
  <si>
    <t>10% cap on expenses related to affordable broadband programs</t>
  </si>
  <si>
    <t>3% cap on expenses related to the administration of the grant</t>
  </si>
  <si>
    <t>20% cap on expenses related to DE Plan updates and maintenance</t>
  </si>
  <si>
    <t>a. Personnel</t>
  </si>
  <si>
    <r>
      <rPr>
        <b/>
        <sz val="10"/>
        <rFont val="Arial"/>
        <family val="2"/>
      </rPr>
      <t>INSTRUCTIONS</t>
    </r>
    <r>
      <rPr>
        <sz val="10"/>
        <rFont val="Arial"/>
        <family val="2"/>
      </rPr>
      <t xml:space="preserve">
</t>
    </r>
    <r>
      <rPr>
        <b/>
        <sz val="10"/>
        <rFont val="Arial"/>
        <family val="2"/>
      </rPr>
      <t>1.</t>
    </r>
    <r>
      <rPr>
        <sz val="10"/>
        <rFont val="Arial"/>
        <family val="2"/>
      </rPr>
      <t xml:space="preserve"> Identify the personnel line-item by entering a position title (Column A). Note that all personnel should be identified by position title and not employee name.
</t>
    </r>
    <r>
      <rPr>
        <b/>
        <sz val="10"/>
        <rFont val="Arial"/>
        <family val="2"/>
      </rPr>
      <t>2.</t>
    </r>
    <r>
      <rPr>
        <sz val="10"/>
        <rFont val="Arial"/>
        <family val="2"/>
      </rPr>
      <t xml:space="preserve"> Indicate whether the position's role is critical to the delivery of the project by entering yes or no from the dropdown in “Key Personnel” (column B).
</t>
    </r>
    <r>
      <rPr>
        <b/>
        <sz val="10"/>
        <rFont val="Arial"/>
        <family val="2"/>
      </rPr>
      <t xml:space="preserve">3. </t>
    </r>
    <r>
      <rPr>
        <sz val="10"/>
        <rFont val="Arial"/>
        <family val="2"/>
      </rPr>
      <t xml:space="preserve">Begin populating this table selecting the unit measurement (Column D) (e.g., hours for hourly employees, number of months for monthly) from the dropdown.
</t>
    </r>
    <r>
      <rPr>
        <b/>
        <sz val="10"/>
        <rFont val="Arial"/>
        <family val="2"/>
      </rPr>
      <t>4</t>
    </r>
    <r>
      <rPr>
        <sz val="10"/>
        <rFont val="Arial"/>
        <family val="2"/>
      </rPr>
      <t xml:space="preserve"> Enter the level of effort based on the unit measurement (Column C) and enter the unit cost (Column E). The subtotal salary (Column F) will automatically calculate.
</t>
    </r>
    <r>
      <rPr>
        <b/>
        <sz val="10"/>
        <rFont val="Arial"/>
        <family val="2"/>
      </rPr>
      <t>5.</t>
    </r>
    <r>
      <rPr>
        <sz val="10"/>
        <rFont val="Arial"/>
        <family val="2"/>
      </rPr>
      <t xml:space="preserve"> Enter the fringe rate (Column H). Fringe benefits (Column G) will automatically calculate based on the fringe rate and subtotal salary. For more guidance on fringe benefits, see #4 under Guidance below.
</t>
    </r>
    <r>
      <rPr>
        <b/>
        <sz val="10"/>
        <rFont val="Arial"/>
        <family val="2"/>
      </rPr>
      <t xml:space="preserve">6. </t>
    </r>
    <r>
      <rPr>
        <sz val="10"/>
        <rFont val="Arial"/>
        <family val="2"/>
      </rPr>
      <t xml:space="preserve">Enter the percentage of time dedicated to administrative tasks (Column I). The monetary value of administrative costs (Column J) will automatically calculate. Please note, this information is used to track administrative costs related to the NE Planning Grant Program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
</t>
    </r>
    <r>
      <rPr>
        <b/>
        <sz val="10"/>
        <rFont val="Arial"/>
        <family val="2"/>
      </rPr>
      <t>7.</t>
    </r>
    <r>
      <rPr>
        <sz val="10"/>
        <rFont val="Arial"/>
        <family val="2"/>
      </rPr>
      <t xml:space="preserve"> Enter the percentage of time dedicated to evaluation of subgrants tasks (Column K). The monetary value of evaluation costs (Column L) subject to the 5% cap will automatically calculate.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 xml:space="preserve">8. </t>
    </r>
    <r>
      <rPr>
        <sz val="10"/>
        <rFont val="Arial"/>
        <family val="2"/>
      </rPr>
      <t xml:space="preserve">The total for each line-item personnel with automatically calculate (Column M) based on information in the preceding Columns. 
</t>
    </r>
    <r>
      <rPr>
        <b/>
        <sz val="10"/>
        <rFont val="Arial"/>
        <family val="2"/>
      </rPr>
      <t>9.</t>
    </r>
    <r>
      <rPr>
        <sz val="10"/>
        <rFont val="Arial"/>
        <family val="2"/>
      </rPr>
      <t xml:space="preserve"> For each personnel line-item, write a justification of need (Column N). Describe the role and its responsibilities, and explain how this role is critical to the delivery of the project. 
</t>
    </r>
    <r>
      <rPr>
        <b/>
        <sz val="10"/>
        <rFont val="Arial"/>
        <family val="2"/>
      </rPr>
      <t xml:space="preserve">10. </t>
    </r>
    <r>
      <rPr>
        <sz val="10"/>
        <rFont val="Arial"/>
        <family val="2"/>
      </rPr>
      <t xml:space="preserve">For each personnel line-item, use the Calculations field (Column O) to explain the mathematical rationale for any amounts that required calculations not captured by the Consolidated Budget Form's embedded formulas. Include explanations for how unit cost, fringe rate, percent of time dedicated to administrative tasks, and percent of time dedicated to evaluation tasks were calculated. Include any basis for estimating costs (e.g., market rates, preexisting company policy) and formulas for calculating totals. 
</t>
    </r>
    <r>
      <rPr>
        <b/>
        <sz val="10"/>
        <rFont val="Arial"/>
        <family val="2"/>
      </rPr>
      <t>GUIDANCE</t>
    </r>
    <r>
      <rPr>
        <sz val="10"/>
        <rFont val="Arial"/>
        <family val="2"/>
      </rPr>
      <t xml:space="preserve">
</t>
    </r>
    <r>
      <rPr>
        <b/>
        <sz val="10"/>
        <rFont val="Arial"/>
        <family val="2"/>
      </rPr>
      <t>1.</t>
    </r>
    <r>
      <rPr>
        <sz val="10"/>
        <rFont val="Arial"/>
        <family val="2"/>
      </rPr>
      <t xml:space="preserve"> List project costs solely for employees of the grantee. All personnel costs for subrecipients and contractors must be included within tab "e. Contracts- Subs (Planning)".
</t>
    </r>
    <r>
      <rPr>
        <b/>
        <sz val="10"/>
        <rFont val="Arial"/>
        <family val="2"/>
      </rPr>
      <t>2.</t>
    </r>
    <r>
      <rPr>
        <sz val="10"/>
        <rFont val="Arial"/>
        <family val="2"/>
      </rPr>
      <t xml:space="preserve"> Personnel cannot exceed 100% of their time on all active projects (including other Federal awards or work unrelated to the NE Planning Grant Program).
</t>
    </r>
    <r>
      <rPr>
        <b/>
        <sz val="10"/>
        <rFont val="Arial"/>
        <family val="2"/>
      </rPr>
      <t>3.</t>
    </r>
    <r>
      <rPr>
        <sz val="10"/>
        <rFont val="Arial"/>
        <family val="2"/>
      </rPr>
      <t xml:space="preserve"> If loaded labor rates are utilized, include a description of the costs that the loaded rate is comprised of in the Additional Explanation section below. NIST/DOC must review all components of the loaded labor rate for reasonableness and unallowable costs (e.g., fee or profit). 
</t>
    </r>
    <r>
      <rPr>
        <b/>
        <sz val="10"/>
        <rFont val="Arial"/>
        <family val="2"/>
      </rPr>
      <t>4.</t>
    </r>
    <r>
      <rPr>
        <sz val="1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5.</t>
    </r>
    <r>
      <rPr>
        <sz val="10"/>
        <rFont val="Arial"/>
        <family val="2"/>
      </rPr>
      <t xml:space="preserve"> The fringe benefit rate should be included for each employee where applicable.</t>
    </r>
  </si>
  <si>
    <t>Position Title</t>
  </si>
  <si>
    <t>Key Personnel</t>
  </si>
  <si>
    <t>Level of Effort</t>
  </si>
  <si>
    <t>Unit</t>
  </si>
  <si>
    <t>Unit Cost</t>
  </si>
  <si>
    <t>Subtotal Salary</t>
  </si>
  <si>
    <t>Fringe Benefits</t>
  </si>
  <si>
    <t>Fringe Rate</t>
  </si>
  <si>
    <t>% of Time Spent on Administrative Costs</t>
  </si>
  <si>
    <t>$ Value of Administrative Costs</t>
  </si>
  <si>
    <t>% of Time Spent on Evaluation of Subgrants Costs</t>
  </si>
  <si>
    <r>
      <t xml:space="preserve">$ Value of Evaluation of Subgrants Costs 
</t>
    </r>
    <r>
      <rPr>
        <sz val="11"/>
        <color theme="1"/>
        <rFont val="Arial"/>
        <family val="2"/>
      </rPr>
      <t>(Cap of 5% of Total Grant)</t>
    </r>
  </si>
  <si>
    <t xml:space="preserve">Total </t>
  </si>
  <si>
    <t>Justification of Need</t>
  </si>
  <si>
    <t>Calculations</t>
  </si>
  <si>
    <t>Project Manager</t>
  </si>
  <si>
    <t>Hour</t>
  </si>
  <si>
    <t xml:space="preserve">This role will be responsible for managing all aspects of the project, including overseeing progress reports, ensuring financial compliance, and maintaining adherence to grant guidelines.
The project manager will play a pivotal role in coordinating activities among team members, stakeholders, and community partners, fostering collaboration and alignment with our digital equity goals. By supporting the design of the Digital Equity Plan, they will help us create metrics to assess our impact and adapt our strategies to meet the evolving needs of the community.
Additionally, the project manager's expertise in tracking deliverables and outcomes will be essential for demonstrating accountability to NTIA as the funding agency and stakeholders, thereby securing ongoing support for our initiatives. Investing in a project manager will ensure that we maximize the effectiveness of our grant efforts, ultimately empowering more individuals with essential digital skills and promoting greater equity in access to technology. Due to the nature of these tasks the project manager will be charging time to administration and subrecipient evaluation project categories. </t>
  </si>
  <si>
    <r>
      <rPr>
        <b/>
        <sz val="10"/>
        <color rgb="FF000000"/>
        <rFont val="Calibri"/>
        <family val="2"/>
      </rPr>
      <t>Position</t>
    </r>
    <r>
      <rPr>
        <sz val="10"/>
        <color rgb="FF000000"/>
        <rFont val="Calibri"/>
        <family val="2"/>
      </rPr>
      <t xml:space="preserve">: Project Manager
</t>
    </r>
    <r>
      <rPr>
        <b/>
        <sz val="10"/>
        <color rgb="FF000000"/>
        <rFont val="Calibri"/>
        <family val="2"/>
      </rPr>
      <t>Salaried Position</t>
    </r>
    <r>
      <rPr>
        <sz val="10"/>
        <color rgb="FF000000"/>
        <rFont val="Calibri"/>
        <family val="2"/>
      </rPr>
      <t xml:space="preserve">: Part time on the grant, will work on the project 7.69% of their time during the 6 months of the planning project.
</t>
    </r>
    <r>
      <rPr>
        <b/>
        <sz val="10"/>
        <color rgb="FF000000"/>
        <rFont val="Calibri"/>
        <family val="2"/>
      </rPr>
      <t>Hourly Rate</t>
    </r>
    <r>
      <rPr>
        <sz val="10"/>
        <color rgb="FF000000"/>
        <rFont val="Calibri"/>
        <family val="2"/>
      </rPr>
      <t xml:space="preserve">: $24.65 </t>
    </r>
    <r>
      <rPr>
        <b/>
        <sz val="10"/>
        <color rgb="FF000000"/>
        <rFont val="Calibri"/>
        <family val="2"/>
      </rPr>
      <t>Total Hours</t>
    </r>
    <r>
      <rPr>
        <sz val="10"/>
        <color rgb="FF000000"/>
        <rFont val="Calibri"/>
        <family val="2"/>
      </rPr>
      <t xml:space="preserve">: 80 hours </t>
    </r>
    <r>
      <rPr>
        <b/>
        <sz val="10"/>
        <color rgb="FF000000"/>
        <rFont val="Calibri"/>
        <family val="2"/>
      </rPr>
      <t>Duration</t>
    </r>
    <r>
      <rPr>
        <sz val="10"/>
        <color rgb="FF000000"/>
        <rFont val="Calibri"/>
        <family val="2"/>
      </rPr>
      <t>: 6 months</t>
    </r>
    <r>
      <rPr>
        <b/>
        <sz val="10"/>
        <color rgb="FF000000"/>
        <rFont val="Calibri"/>
        <family val="2"/>
      </rPr>
      <t xml:space="preserve"> Fringe Benefit Rate</t>
    </r>
    <r>
      <rPr>
        <sz val="10"/>
        <color rgb="FF000000"/>
        <rFont val="Calibri"/>
        <family val="2"/>
      </rPr>
      <t xml:space="preserve">: 42% </t>
    </r>
    <r>
      <rPr>
        <b/>
        <sz val="10"/>
        <color rgb="FF000000"/>
        <rFont val="Calibri"/>
        <family val="2"/>
      </rPr>
      <t>Indirect Cost Rate</t>
    </r>
    <r>
      <rPr>
        <sz val="10"/>
        <color rgb="FF000000"/>
        <rFont val="Calibri"/>
        <family val="2"/>
      </rPr>
      <t xml:space="preserve">: 12% (calculated only on total salary and fringe benefits)
</t>
    </r>
    <r>
      <rPr>
        <b/>
        <sz val="10"/>
        <color rgb="FF000000"/>
        <rFont val="Calibri"/>
        <family val="2"/>
      </rPr>
      <t xml:space="preserve">
Total Salary:</t>
    </r>
    <r>
      <rPr>
        <sz val="10"/>
        <color rgb="FF000000"/>
        <rFont val="Calibri"/>
        <family val="2"/>
      </rPr>
      <t xml:space="preserve"> Total Salary=Total Hours×Hourly Rate=80×24.65=</t>
    </r>
    <r>
      <rPr>
        <b/>
        <sz val="10"/>
        <color rgb="FF000000"/>
        <rFont val="Calibri"/>
        <family val="2"/>
      </rPr>
      <t>1,972.00
Total Fringe Benefits:</t>
    </r>
    <r>
      <rPr>
        <sz val="10"/>
        <color rgb="FF000000"/>
        <rFont val="Calibri"/>
        <family val="2"/>
      </rPr>
      <t xml:space="preserve"> Total Salary×Fringe Benefit Rate=1,972.00×0.42=</t>
    </r>
    <r>
      <rPr>
        <b/>
        <sz val="10"/>
        <color rgb="FF000000"/>
        <rFont val="Calibri"/>
        <family val="2"/>
      </rPr>
      <t>828.24
Indirect Costs:</t>
    </r>
    <r>
      <rPr>
        <sz val="10"/>
        <color rgb="FF000000"/>
        <rFont val="Calibri"/>
        <family val="2"/>
      </rPr>
      <t>(For use on Indirect Tab):Total Salary+Fringe Benefits×Indirect Cost Rate=1,972.00+828.24×0.12=</t>
    </r>
    <r>
      <rPr>
        <b/>
        <sz val="10"/>
        <color rgb="FF000000"/>
        <rFont val="Calibri"/>
        <family val="2"/>
      </rPr>
      <t>336.03
ADMINISTRATIVE COST
80%</t>
    </r>
    <r>
      <rPr>
        <sz val="10"/>
        <color rgb="FF000000"/>
        <rFont val="Calibri"/>
        <family val="2"/>
      </rPr>
      <t xml:space="preserve"> of Project Manager's time will be spent on administration of the grant. Total Hours: 80 hours × 0.80 = </t>
    </r>
    <r>
      <rPr>
        <b/>
        <sz val="10"/>
        <color rgb="FF000000"/>
        <rFont val="Calibri"/>
        <family val="2"/>
      </rPr>
      <t>64 hours</t>
    </r>
    <r>
      <rPr>
        <sz val="10"/>
        <color rgb="FF000000"/>
        <rFont val="Calibri"/>
        <family val="2"/>
      </rPr>
      <t xml:space="preserve"> Hourly Rate: $24.65
</t>
    </r>
    <r>
      <rPr>
        <b/>
        <sz val="10"/>
        <color rgb="FF000000"/>
        <rFont val="Calibri"/>
        <family val="2"/>
      </rPr>
      <t>Total Hours</t>
    </r>
    <r>
      <rPr>
        <sz val="10"/>
        <color rgb="FF000000"/>
        <rFont val="Calibri"/>
        <family val="2"/>
      </rPr>
      <t xml:space="preserve"> = 64 hours, Hourly Rate = $24.65 Calculation: </t>
    </r>
    <r>
      <rPr>
        <b/>
        <sz val="10"/>
        <color rgb="FF000000"/>
        <rFont val="Calibri"/>
        <family val="2"/>
      </rPr>
      <t>Total Salary=</t>
    </r>
    <r>
      <rPr>
        <sz val="10"/>
        <color rgb="FF000000"/>
        <rFont val="Calibri"/>
        <family val="2"/>
      </rPr>
      <t>Total Hours×Hourly Rate=64×24.65=</t>
    </r>
    <r>
      <rPr>
        <b/>
        <sz val="10"/>
        <color rgb="FF000000"/>
        <rFont val="Calibri"/>
        <family val="2"/>
      </rPr>
      <t>1,577.60
Fringe Benefit Rate: 42% Calculation: Fringe Benefits</t>
    </r>
    <r>
      <rPr>
        <sz val="10"/>
        <color rgb="FF000000"/>
        <rFont val="Calibri"/>
        <family val="2"/>
      </rPr>
      <t>=Total Salary×Fringe Benefit Rate=1,577.60×0.42=</t>
    </r>
    <r>
      <rPr>
        <b/>
        <sz val="10"/>
        <color rgb="FF000000"/>
        <rFont val="Calibri"/>
        <family val="2"/>
      </rPr>
      <t>662.59
TOTAL ADMINISTRATIVE COST</t>
    </r>
    <r>
      <rPr>
        <sz val="10"/>
        <color rgb="FF000000"/>
        <rFont val="Calibri"/>
        <family val="2"/>
      </rPr>
      <t xml:space="preserve">: $2,240.19
</t>
    </r>
    <r>
      <rPr>
        <b/>
        <sz val="10"/>
        <color rgb="FF000000"/>
        <rFont val="Calibri"/>
        <family val="2"/>
      </rPr>
      <t xml:space="preserve">
SUBRECIEPIENT EVALUATION COST
20%</t>
    </r>
    <r>
      <rPr>
        <sz val="10"/>
        <color rgb="FF000000"/>
        <rFont val="Calibri"/>
        <family val="2"/>
      </rPr>
      <t xml:space="preserve"> of Project Manager's time will be spent on subrecipient evaluation. Total Hours: 180 hours × 0.20 = </t>
    </r>
    <r>
      <rPr>
        <b/>
        <sz val="10"/>
        <color rgb="FF000000"/>
        <rFont val="Calibri"/>
        <family val="2"/>
      </rPr>
      <t>16 hours</t>
    </r>
    <r>
      <rPr>
        <sz val="10"/>
        <color rgb="FF000000"/>
        <rFont val="Calibri"/>
        <family val="2"/>
      </rPr>
      <t xml:space="preserve"> Hourly Rate: $24.65
</t>
    </r>
    <r>
      <rPr>
        <b/>
        <sz val="10"/>
        <color rgb="FF000000"/>
        <rFont val="Calibri"/>
        <family val="2"/>
      </rPr>
      <t>Total Hours</t>
    </r>
    <r>
      <rPr>
        <sz val="10"/>
        <color rgb="FF000000"/>
        <rFont val="Calibri"/>
        <family val="2"/>
      </rPr>
      <t xml:space="preserve"> = 16 hours, Hourly Rate = $24.65 Calculation: </t>
    </r>
    <r>
      <rPr>
        <b/>
        <sz val="10"/>
        <color rgb="FF000000"/>
        <rFont val="Calibri"/>
        <family val="2"/>
      </rPr>
      <t>Total Salary</t>
    </r>
    <r>
      <rPr>
        <sz val="10"/>
        <color rgb="FF000000"/>
        <rFont val="Calibri"/>
        <family val="2"/>
      </rPr>
      <t>=Total Hours×Hourly Rate=16×24.65=</t>
    </r>
    <r>
      <rPr>
        <b/>
        <sz val="10"/>
        <color rgb="FF000000"/>
        <rFont val="Calibri"/>
        <family val="2"/>
      </rPr>
      <t>394.40
Fringe Benefit Rate: 42% Calculation: Fringe Benefit</t>
    </r>
    <r>
      <rPr>
        <sz val="10"/>
        <color rgb="FF000000"/>
        <rFont val="Calibri"/>
        <family val="2"/>
      </rPr>
      <t>s=Total Salary×Fringe Benefit Rate=394.40×0.42=</t>
    </r>
    <r>
      <rPr>
        <b/>
        <sz val="10"/>
        <color rgb="FF000000"/>
        <rFont val="Calibri"/>
        <family val="2"/>
      </rPr>
      <t>165.65
SUBRECIPIENT EVALUATION COST TOTAL</t>
    </r>
    <r>
      <rPr>
        <sz val="10"/>
        <color rgb="FF000000"/>
        <rFont val="Calibri"/>
        <family val="2"/>
      </rPr>
      <t>: $560.05</t>
    </r>
  </si>
  <si>
    <t>Rural Planner</t>
  </si>
  <si>
    <t>The rural planner position is essential to develop a Digital Equity Plan that is responsive to the unique challenges faced by our reservation. This role will focus on identifying and supporting the specific needs of covered populations, including low-income families, aging individuals, veterans, incarcerated individuals, people with disabilities, and those facing language barriers. By thoroughly understanding the unique circumstances and barriers these groups encounter, the rural planner can create targeted strategies that effectively address their digital literacy and access needs.
Engaging stakeholders is a critical aspect of this role. The rural planner will facilitate discussions among community members, local organizations, and service providers to gather insights and foster a collaborative approach. This inclusive engagement will help ensure that the digital equity plan reflects the voices and concerns of those most affected by the digital divide. By actively involving these populations in the planning process, we can develop initiatives that are not only relevant but also culturally appropriate and widely accepted.
Additionally, the rural planner will work to identify gaps in existing resources and services, ensuring that all members of the covered populations can access the tools and support they need to thrive in a digital world. This might involve assessing current internet availability, identifying training needs, and advocating for the provision of necessary infrastructure. By addressing these critical areas, the planner will help empower the community and enhance overall quality of life.</t>
  </si>
  <si>
    <r>
      <t>Position</t>
    </r>
    <r>
      <rPr>
        <sz val="10"/>
        <color rgb="FF000000"/>
        <rFont val="Arial"/>
        <family val="2"/>
      </rPr>
      <t>: Rural Planner</t>
    </r>
    <r>
      <rPr>
        <b/>
        <sz val="10"/>
        <color rgb="FF000000"/>
        <rFont val="Arial"/>
        <family val="2"/>
      </rPr>
      <t xml:space="preserve">
Salaried Positio</t>
    </r>
    <r>
      <rPr>
        <sz val="10"/>
        <color rgb="FF000000"/>
        <rFont val="Arial"/>
        <family val="2"/>
      </rPr>
      <t>n: Part time on the grant, will work on the project 69% of their time during the 6 months of the planning project.</t>
    </r>
    <r>
      <rPr>
        <b/>
        <sz val="10"/>
        <color rgb="FF000000"/>
        <rFont val="Arial"/>
        <family val="2"/>
      </rPr>
      <t xml:space="preserve">
Hourly Rate</t>
    </r>
    <r>
      <rPr>
        <sz val="10"/>
        <color rgb="FF000000"/>
        <rFont val="Arial"/>
        <family val="2"/>
      </rPr>
      <t xml:space="preserve">: $21.85 </t>
    </r>
    <r>
      <rPr>
        <b/>
        <sz val="10"/>
        <color rgb="FF000000"/>
        <rFont val="Arial"/>
        <family val="2"/>
      </rPr>
      <t>Total Hours</t>
    </r>
    <r>
      <rPr>
        <sz val="10"/>
        <color rgb="FF000000"/>
        <rFont val="Arial"/>
        <family val="2"/>
      </rPr>
      <t xml:space="preserve">: 720 hours </t>
    </r>
    <r>
      <rPr>
        <b/>
        <sz val="10"/>
        <color rgb="FF000000"/>
        <rFont val="Arial"/>
        <family val="2"/>
      </rPr>
      <t>Duration</t>
    </r>
    <r>
      <rPr>
        <sz val="10"/>
        <color rgb="FF000000"/>
        <rFont val="Arial"/>
        <family val="2"/>
      </rPr>
      <t xml:space="preserve">: 6 months </t>
    </r>
    <r>
      <rPr>
        <b/>
        <sz val="10"/>
        <color rgb="FF000000"/>
        <rFont val="Arial"/>
        <family val="2"/>
      </rPr>
      <t>Fringe Benefit Rate</t>
    </r>
    <r>
      <rPr>
        <sz val="10"/>
        <color rgb="FF000000"/>
        <rFont val="Arial"/>
        <family val="2"/>
      </rPr>
      <t xml:space="preserve">: 42% </t>
    </r>
    <r>
      <rPr>
        <b/>
        <sz val="10"/>
        <color rgb="FF000000"/>
        <rFont val="Arial"/>
        <family val="2"/>
      </rPr>
      <t>Indirect Cost Rate</t>
    </r>
    <r>
      <rPr>
        <sz val="10"/>
        <color rgb="FF000000"/>
        <rFont val="Arial"/>
        <family val="2"/>
      </rPr>
      <t>: 12% (calculated only on total salary and fringe benefits)</t>
    </r>
    <r>
      <rPr>
        <b/>
        <sz val="10"/>
        <color rgb="FF000000"/>
        <rFont val="Arial"/>
        <family val="2"/>
      </rPr>
      <t xml:space="preserve">
Total Salary</t>
    </r>
    <r>
      <rPr>
        <sz val="10"/>
        <color rgb="FF000000"/>
        <rFont val="Arial"/>
        <family val="2"/>
      </rPr>
      <t>: Total Hours×Hourly Rate=720×21.85=</t>
    </r>
    <r>
      <rPr>
        <b/>
        <sz val="10"/>
        <color rgb="FF000000"/>
        <rFont val="Arial"/>
        <family val="2"/>
      </rPr>
      <t>15,732.00
Total Fringe Benefits</t>
    </r>
    <r>
      <rPr>
        <sz val="10"/>
        <color rgb="FF000000"/>
        <rFont val="Arial"/>
        <family val="2"/>
      </rPr>
      <t>: Total Salary×Fringe Benefit Rate=15,732.00×0.42=</t>
    </r>
    <r>
      <rPr>
        <b/>
        <sz val="10"/>
        <color rgb="FF000000"/>
        <rFont val="Arial"/>
        <family val="2"/>
      </rPr>
      <t>6,607.44
Indirect Costs</t>
    </r>
    <r>
      <rPr>
        <sz val="10"/>
        <color rgb="FF000000"/>
        <rFont val="Arial"/>
        <family val="2"/>
      </rPr>
      <t>(For use on Indirect Tab):Total Salary+Fringe Benefits×Indirect Cost Rate=15,732.00+6,607.44×0.12=</t>
    </r>
    <r>
      <rPr>
        <b/>
        <sz val="10"/>
        <color rgb="FF000000"/>
        <rFont val="Arial"/>
        <family val="2"/>
      </rPr>
      <t xml:space="preserve">2,680.73  </t>
    </r>
  </si>
  <si>
    <t>TOTAL PERSONNEL</t>
  </si>
  <si>
    <r>
      <rPr>
        <b/>
        <sz val="10"/>
        <rFont val="Arial"/>
        <family val="2"/>
      </rPr>
      <t>INSTRUCTIONS
1.</t>
    </r>
    <r>
      <rPr>
        <sz val="10"/>
        <rFont val="Arial"/>
        <family val="2"/>
      </rPr>
      <t xml:space="preserve"> List only travel costs that are directly associated with the planning component of this award and should be included as a direct travel cost to the award. All listed travel must be necessary for performance of the project.
</t>
    </r>
    <r>
      <rPr>
        <b/>
        <sz val="10"/>
        <rFont val="Arial"/>
        <family val="2"/>
      </rPr>
      <t>2.</t>
    </r>
    <r>
      <rPr>
        <sz val="10"/>
        <rFont val="Arial"/>
        <family val="2"/>
      </rPr>
      <t xml:space="preserve"> Begin populating information by writing a 1-3 sentence purpose of travel and justification of need (Column A). Include a brief description of planned activities associated with the travel expense (e.g., subrecipient site visits, DOC meetings, project management meetings) and explain why the expense is necessary for the performance of the project. 
</t>
    </r>
    <r>
      <rPr>
        <b/>
        <sz val="10"/>
        <rFont val="Arial"/>
        <family val="2"/>
      </rPr>
      <t>3.</t>
    </r>
    <r>
      <rPr>
        <sz val="10"/>
        <rFont val="Arial"/>
        <family val="2"/>
      </rPr>
      <t xml:space="preserve"> Begin entering data in Columns B-M on a per-trip basis, not a per-person basis.
</t>
    </r>
    <r>
      <rPr>
        <b/>
        <sz val="10"/>
        <rFont val="Arial"/>
        <family val="2"/>
      </rPr>
      <t>4.</t>
    </r>
    <r>
      <rPr>
        <sz val="10"/>
        <rFont val="Arial"/>
        <family val="2"/>
      </rPr>
      <t xml:space="preserve"> Enter the number of days (Column B) for the travel line-item, inclusive of the day of departure and the day of return.
</t>
    </r>
    <r>
      <rPr>
        <b/>
        <sz val="10"/>
        <rFont val="Arial"/>
        <family val="2"/>
      </rPr>
      <t xml:space="preserve">5. </t>
    </r>
    <r>
      <rPr>
        <sz val="10"/>
        <rFont val="Arial"/>
        <family val="2"/>
      </rPr>
      <t xml:space="preserve">Enter the number of travelers (Column C), including all personnel that will be traveling for the line-item trip.
</t>
    </r>
    <r>
      <rPr>
        <b/>
        <sz val="10"/>
        <rFont val="Arial"/>
        <family val="2"/>
      </rPr>
      <t>6.</t>
    </r>
    <r>
      <rPr>
        <sz val="10"/>
        <rFont val="Arial"/>
        <family val="2"/>
      </rPr>
      <t xml:space="preserve"> Enter the cost of lodging per traveler per night (Column D), taking the cost of each lodging unit if each person has their own accommodation. If any accommodation is shared, take the total cost of lodging and divide that figure by the number of individuals.
</t>
    </r>
    <r>
      <rPr>
        <b/>
        <sz val="10"/>
        <rFont val="Arial"/>
        <family val="2"/>
      </rPr>
      <t>7.</t>
    </r>
    <r>
      <rPr>
        <sz val="10"/>
        <rFont val="Arial"/>
        <family val="2"/>
      </rPr>
      <t xml:space="preserve"> Enter the cost of flight per traveler (Column E) if the journey requires airfare. If the traveler is taking ground transportation, enter $0 and flag in Calculations (Column N).
</t>
    </r>
    <r>
      <rPr>
        <b/>
        <sz val="10"/>
        <rFont val="Arial"/>
        <family val="2"/>
      </rPr>
      <t>8.</t>
    </r>
    <r>
      <rPr>
        <sz val="10"/>
        <rFont val="Arial"/>
        <family val="2"/>
      </rPr>
      <t xml:space="preserve"> Enter vehicle cost per traveler (Column F) by taking the total cost of the vehicle rented and dividing that figure by the number of individuals. 
</t>
    </r>
    <r>
      <rPr>
        <b/>
        <sz val="10"/>
        <rFont val="Arial"/>
        <family val="2"/>
      </rPr>
      <t>9.</t>
    </r>
    <r>
      <rPr>
        <sz val="10"/>
        <rFont val="Arial"/>
        <family val="2"/>
      </rPr>
      <t xml:space="preserve"> Enter data related to per diem rates in Columns G and H. Identify which GSA (General Services Administration) rates your application is using in the “Basis for Estimation Costs” (Column O). Click here to view the federal GSA rates: https://www.gsa.gov/travel/plan-a-trip/per-diem-rates/mie-breakdowns
</t>
    </r>
    <r>
      <rPr>
        <b/>
        <sz val="10"/>
        <rFont val="Arial"/>
        <family val="2"/>
      </rPr>
      <t>10.</t>
    </r>
    <r>
      <rPr>
        <sz val="10"/>
        <rFont val="Arial"/>
        <family val="2"/>
      </rPr>
      <t xml:space="preserve"> If your application is using alternate GSA/per diem rates (e.g., Native Entity policy), please state the policy and the modified per diem rate in the Basis for Estimation Costs. Use those figures in any comments made in the Calculations Column (Column F). 
</t>
    </r>
    <r>
      <rPr>
        <b/>
        <sz val="10"/>
        <rFont val="Arial"/>
        <family val="2"/>
      </rPr>
      <t>11.</t>
    </r>
    <r>
      <rPr>
        <sz val="10"/>
        <rFont val="Arial"/>
        <family val="2"/>
      </rPr>
      <t xml:space="preserve"> If you are using the federal GSA rates, the “Per Diem Per Traveler (first and last day)” in Column H should be 75% of the full rate entered in Column G. For applicants using alternate GSA/Per Diem rates, enter the first and last day per diem in accordance with that policy. 
</t>
    </r>
    <r>
      <rPr>
        <b/>
        <sz val="10"/>
        <rFont val="Arial"/>
        <family val="2"/>
      </rPr>
      <t>12.</t>
    </r>
    <r>
      <rPr>
        <sz val="10"/>
        <rFont val="Arial"/>
        <family val="2"/>
      </rPr>
      <t xml:space="preserve"> Enter the mileage cost (Column I) by taking the number of anticipated miles to be driven and multiplying it by your fuel cost according to per diem rates being used. With some rentals, mileage is sometimes included in the cost of the vehicle. If this is the case, note in the “Calculations” field (Column P).
</t>
    </r>
    <r>
      <rPr>
        <b/>
        <sz val="10"/>
        <rFont val="Arial"/>
        <family val="2"/>
      </rPr>
      <t>13.</t>
    </r>
    <r>
      <rPr>
        <sz val="10"/>
        <rFont val="Arial"/>
        <family val="2"/>
      </rPr>
      <t xml:space="preserve"> Enter any costs not accounted for in the “Miscellaneous” (Column J). Provide details in the Calculations Column.                                                                                                                                                                                                                                                                                                                                                                                                                                                                         
</t>
    </r>
    <r>
      <rPr>
        <b/>
        <sz val="10"/>
        <rFont val="Arial"/>
        <family val="2"/>
      </rPr>
      <t>14.</t>
    </r>
    <r>
      <rPr>
        <sz val="10"/>
        <rFont val="Arial"/>
        <family val="2"/>
      </rPr>
      <t xml:space="preserve"> The cost per trip will automatically calculate in Column K. 
</t>
    </r>
    <r>
      <rPr>
        <b/>
        <sz val="10"/>
        <rFont val="Arial"/>
        <family val="2"/>
      </rPr>
      <t>15.</t>
    </r>
    <r>
      <rPr>
        <sz val="10"/>
        <rFont val="Arial"/>
        <family val="2"/>
      </rPr>
      <t xml:space="preserve"> Enter the dollar value of funds from the total that will go towards administrative costs, if any, in Column L. Please note, this information is used to track administrative costs related to the NE Planning Grant Program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
</t>
    </r>
    <r>
      <rPr>
        <b/>
        <sz val="10"/>
        <rFont val="Arial"/>
        <family val="2"/>
      </rPr>
      <t>16.</t>
    </r>
    <r>
      <rPr>
        <sz val="10"/>
        <rFont val="Arial"/>
        <family val="2"/>
      </rPr>
      <t xml:space="preserve"> Enter the dollar value of funds from the total that will go towards evaluation of subgrants costs, if any, in Column M.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17.</t>
    </r>
    <r>
      <rPr>
        <sz val="10"/>
        <rFont val="Arial"/>
        <family val="2"/>
      </rPr>
      <t xml:space="preserve"> Use the “Calculations” field (Column N) to explain the mathematical rationale for any amounts that require calculations not captured by the Consolidated Budget Form's embedded formulas. Include explanations for how lodging rates, flights, per diem, mileage, and miscellaneous costs were calculated if not directly taken from a source. 
</t>
    </r>
    <r>
      <rPr>
        <b/>
        <sz val="10"/>
        <rFont val="Arial"/>
        <family val="2"/>
      </rPr>
      <t>18.</t>
    </r>
    <r>
      <rPr>
        <sz val="10"/>
        <rFont val="Arial"/>
        <family val="2"/>
      </rPr>
      <t xml:space="preserve"> Use the “Basis for Estimating Costs" field (Column O) to enter sources used to determine the costs entered in preceding fields. Examples include past trips, travel quotes, and GSA rates.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GUIDANCE
1.</t>
    </r>
    <r>
      <rPr>
        <sz val="10"/>
        <rFont val="Arial"/>
        <family val="2"/>
      </rPr>
      <t xml:space="preserve"> Funds requested in the travel category should be for project staff only. Travel for consultants/contractors should be shown in the “Contract” cost category along with consultant/contractor fees. Because these costs are associated with contract-related work, they must be under the “Contract” cost category.      
</t>
    </r>
    <r>
      <rPr>
        <b/>
        <sz val="10"/>
        <rFont val="Arial"/>
        <family val="2"/>
      </rPr>
      <t>2.</t>
    </r>
    <r>
      <rPr>
        <sz val="10"/>
        <rFont val="Arial"/>
        <family val="2"/>
      </rPr>
      <t xml:space="preserve"> Examples for “Basis for Estimating Costs” (Column O) are past trips, travel quotes, and GSA rates. A list of "Basis of Estimating Costs" sources must be included for each trip, including a source for every field where possible. For example, applicants should provide a separate Basis of Estimation for lodging, flight, vehicle, per diem, and mileage costs. 
</t>
    </r>
    <r>
      <rPr>
        <b/>
        <sz val="10"/>
        <rFont val="Arial"/>
        <family val="2"/>
      </rPr>
      <t>3.</t>
    </r>
    <r>
      <rPr>
        <sz val="10"/>
        <rFont val="Arial"/>
        <family val="2"/>
      </rPr>
      <t xml:space="preserve"> Federal travel regulations are contained within the applicable cost principles for all entity types.
</t>
    </r>
    <r>
      <rPr>
        <b/>
        <sz val="10"/>
        <rFont val="Arial"/>
        <family val="2"/>
      </rPr>
      <t>4.</t>
    </r>
    <r>
      <rPr>
        <sz val="10"/>
        <rFont val="Arial"/>
        <family val="2"/>
      </rPr>
      <t xml:space="preserve"> Travel costs should remain consistent with travel costs incurred by an organization during normal business operations based on the organization’s written travel policy. In absence of a written travel policy, organizations must follow the regulations prescribed by GSA. Applicants must  reference any travel policies used to calculate rates and costs.
</t>
    </r>
    <r>
      <rPr>
        <b/>
        <sz val="10"/>
        <rFont val="Arial"/>
        <family val="2"/>
      </rPr>
      <t xml:space="preserve">5. </t>
    </r>
    <r>
      <rPr>
        <sz val="10"/>
        <rFont val="Arial"/>
        <family val="2"/>
      </rPr>
      <t>Local travel must additionally be captured in this worksheet.</t>
    </r>
  </si>
  <si>
    <t>Purpose of Travel/Justification of Need</t>
  </si>
  <si>
    <t>No. of Days</t>
  </si>
  <si>
    <t>No. of Travelers</t>
  </si>
  <si>
    <t>Lodging per Traveler/per night</t>
  </si>
  <si>
    <t>Flight per Traveler</t>
  </si>
  <si>
    <t>Vehicle Cost per Traveler</t>
  </si>
  <si>
    <t>Per Diem Per Traveler</t>
  </si>
  <si>
    <t>Per Diem Per Traveler (first and last day)</t>
  </si>
  <si>
    <t>Mileage Cost</t>
  </si>
  <si>
    <t>Miscellaneous</t>
  </si>
  <si>
    <t>Cost per Trip</t>
  </si>
  <si>
    <t xml:space="preserve">$ Value of Administrative Costs </t>
  </si>
  <si>
    <r>
      <t xml:space="preserve">$ Value of Evaluation of Subgrants Costs
</t>
    </r>
    <r>
      <rPr>
        <sz val="11"/>
        <color theme="1"/>
        <rFont val="Arial"/>
        <family val="2"/>
      </rPr>
      <t>(Cap of 5% of Total Grant)</t>
    </r>
  </si>
  <si>
    <t>Basis for Estimating Costs</t>
  </si>
  <si>
    <t xml:space="preserve">Community Meeting
Justification:
Conducting meetings with communities, tribal citizens and representatives from covered populations to design a Digital Equity Plan is essential for ensuring that our community's voices are heard and needs are prioritized. These meetings provide a platform for citizens to share their experiences, challenges, and aspirations regarding digital access and technology use. Engaging with stakeholders fosters collaboration and empowers community members to actively participate in the development of solutions tailored to our unique context. By incorporating diverse perspectives, we can create a comprehensive Digital Equity Plan that addresses barriers to access and promotes inclusive opportunities for education, employment, and connectivity. This approach not only strengthens community ties but also ensures that our digital initiatives are relevant and effective for our tribal citizens who are also members of the covered populations. </t>
  </si>
  <si>
    <r>
      <rPr>
        <sz val="10"/>
        <color rgb="FF000000"/>
        <rFont val="Arial"/>
        <family val="2"/>
      </rPr>
      <t xml:space="preserve">Step 1: Calculate Total Estimated Distance Round Trip
Planned driving route for Town A to Town B: 315.5 miles
Planned driving route for Town B to Town A: 315.5 miles
</t>
    </r>
    <r>
      <rPr>
        <b/>
        <sz val="10"/>
        <color rgb="FF000000"/>
        <rFont val="Arial"/>
        <family val="2"/>
      </rPr>
      <t xml:space="preserve">Total Estimated Distance Round Trip = 315.5 x 2 = 631 
</t>
    </r>
    <r>
      <rPr>
        <sz val="10"/>
        <color rgb="FF000000"/>
        <rFont val="Arial"/>
        <family val="2"/>
      </rPr>
      <t xml:space="preserve"> 
Step 2: Calculate </t>
    </r>
    <r>
      <rPr>
        <b/>
        <sz val="10"/>
        <color rgb="FF000000"/>
        <rFont val="Arial"/>
        <family val="2"/>
      </rPr>
      <t xml:space="preserve">Gallons Needed to Travel </t>
    </r>
    <r>
      <rPr>
        <sz val="10"/>
        <color rgb="FF000000"/>
        <rFont val="Arial"/>
        <family val="2"/>
      </rPr>
      <t>Estimated Distance Using Fuel Efficiency
Miles per Gallon: 20
Total Gallons Needed for Estimated Distance=Total Estimated Distance/Miles per Gallon=631/20≈</t>
    </r>
    <r>
      <rPr>
        <b/>
        <sz val="10"/>
        <color rgb="FF000000"/>
        <rFont val="Arial"/>
        <family val="2"/>
      </rPr>
      <t xml:space="preserve">31.55 gallons needed
</t>
    </r>
    <r>
      <rPr>
        <sz val="10"/>
        <color rgb="FF000000"/>
        <rFont val="Arial"/>
        <family val="2"/>
      </rPr>
      <t xml:space="preserve">
Step 3: </t>
    </r>
    <r>
      <rPr>
        <b/>
        <sz val="10"/>
        <color rgb="FF000000"/>
        <rFont val="Arial"/>
        <family val="2"/>
      </rPr>
      <t xml:space="preserve">Calculate the Total Fuel Costs
</t>
    </r>
    <r>
      <rPr>
        <sz val="10"/>
        <color rgb="FF000000"/>
        <rFont val="Arial"/>
        <family val="2"/>
      </rPr>
      <t>Total Fuel Costs=31.55 gallons×3.17 dollars/gallon≈</t>
    </r>
    <r>
      <rPr>
        <b/>
        <sz val="10"/>
        <color rgb="FF000000"/>
        <rFont val="Arial"/>
        <family val="2"/>
      </rPr>
      <t xml:space="preserve">100.01 dollars
</t>
    </r>
    <r>
      <rPr>
        <sz val="10"/>
        <color rgb="FF000000"/>
        <rFont val="Arial"/>
        <family val="2"/>
      </rPr>
      <t xml:space="preserve"> 
Step 4: Include Additional Costs
</t>
    </r>
    <r>
      <rPr>
        <b/>
        <sz val="10"/>
        <color rgb="FF000000"/>
        <rFont val="Arial"/>
        <family val="2"/>
      </rPr>
      <t>Parking Fees</t>
    </r>
    <r>
      <rPr>
        <sz val="10"/>
        <color rgb="FF000000"/>
        <rFont val="Arial"/>
        <family val="2"/>
      </rPr>
      <t xml:space="preserve">: $15
</t>
    </r>
    <r>
      <rPr>
        <b/>
        <sz val="10"/>
        <color rgb="FF000000"/>
        <rFont val="Arial"/>
        <family val="2"/>
      </rPr>
      <t>Toll Tag Cost:</t>
    </r>
    <r>
      <rPr>
        <sz val="10"/>
        <color rgb="FF000000"/>
        <rFont val="Arial"/>
        <family val="2"/>
      </rPr>
      <t xml:space="preserve"> $10
Step 5: </t>
    </r>
    <r>
      <rPr>
        <b/>
        <sz val="10"/>
        <color rgb="FF000000"/>
        <rFont val="Arial"/>
        <family val="2"/>
      </rPr>
      <t xml:space="preserve">Calculate Total Misc. Costs
</t>
    </r>
    <r>
      <rPr>
        <sz val="10"/>
        <color rgb="FF000000"/>
        <rFont val="Arial"/>
        <family val="2"/>
      </rPr>
      <t xml:space="preserve">Total Cost=Total Fuel Costs+Parking Fees+Toll Tag Cost
</t>
    </r>
    <r>
      <rPr>
        <b/>
        <sz val="10"/>
        <color rgb="FF000000"/>
        <rFont val="Arial"/>
        <family val="2"/>
      </rPr>
      <t xml:space="preserve">Total Cost=100+15+10=125
</t>
    </r>
  </si>
  <si>
    <t>We have identified eight meeting locations, each with specific travel distances. To estimate the fuel costs, we are using a fuel price of $3.17 per gallon and a vehicle fuel efficiency of 20 MPG. Mileage is not being charged to the grant, because we will be utilizing a organization owned vehicle and will be purchasing fuel for this trip and charging it directly to the grant. We are utilizing known locations to determine the miles per trip, while parking fees have been sourced from the community website, and toll fees have been obtained from the Department of Transportation website. This approach provides a comprehensive overview of the total costs associated with travel, ensuring accurate budgeting and planning for each meeting.  Per diem costs are not included as this will be a day trip for local travel.</t>
  </si>
  <si>
    <t>Community Meetings
(7 additional trips)</t>
  </si>
  <si>
    <r>
      <rPr>
        <sz val="10"/>
        <color rgb="FF000000"/>
        <rFont val="Arial"/>
        <family val="2"/>
      </rPr>
      <t xml:space="preserve">Location 2 Community meeting=$125
Location 3 Community meeting=$125
Location 4 Community meeting=$125
Location 5 Community meeting=$125
Location 6 Community meeting=$125
Location 7 Community meeting=$125
</t>
    </r>
    <r>
      <rPr>
        <b/>
        <sz val="10"/>
        <color rgb="FF000000"/>
        <rFont val="Arial"/>
        <family val="2"/>
      </rPr>
      <t>7 Community Meetings Total- $875</t>
    </r>
  </si>
  <si>
    <t xml:space="preserve">Grants Administration Conference
Justification:
The Project Manager is responsible for the successful execution and compliance of our grant-funded project, attending the upcoming Grants Administration Conference is essential for maintaining the highest standards of financial stewardship, compliance, and operational efficiency. This conference provides a unique opportunity to gain knowledge, tools, and resources directly applicable to managing grants effectively. Key benefits of attending include enhanced compliance knowledge, learn best practices in grants management, and professional growth and staying current with evolving trends in grants administration.  </t>
  </si>
  <si>
    <r>
      <rPr>
        <b/>
        <sz val="10"/>
        <color rgb="FF000000"/>
        <rFont val="Arial"/>
        <family val="2"/>
      </rPr>
      <t xml:space="preserve">ADMINISTRATION COSTS:
Lodging Costs:
</t>
    </r>
    <r>
      <rPr>
        <sz val="10"/>
        <color rgb="FF000000"/>
        <rFont val="Arial"/>
        <family val="2"/>
      </rPr>
      <t>Lodging Cost per night per person: $130
Number of travelers: 1
Number of nights: 2
 $130(per person)×1(traveler)×3(nights)=</t>
    </r>
    <r>
      <rPr>
        <b/>
        <sz val="10"/>
        <color rgb="FF000000"/>
        <rFont val="Arial"/>
        <family val="2"/>
      </rPr>
      <t xml:space="preserve">$260
</t>
    </r>
    <r>
      <rPr>
        <sz val="10"/>
        <color rgb="FF000000"/>
        <rFont val="Arial"/>
        <family val="2"/>
      </rPr>
      <t xml:space="preserve">
</t>
    </r>
    <r>
      <rPr>
        <b/>
        <sz val="10"/>
        <color rgb="FF000000"/>
        <rFont val="Arial"/>
        <family val="2"/>
      </rPr>
      <t xml:space="preserve">Flight Costs:
</t>
    </r>
    <r>
      <rPr>
        <sz val="10"/>
        <color rgb="FF000000"/>
        <rFont val="Arial"/>
        <family val="2"/>
      </rPr>
      <t>Cost per traveler: $250
Number of travelers: 1
Total Flight Cost:
$250(per traveler)×1(traveler)=</t>
    </r>
    <r>
      <rPr>
        <b/>
        <sz val="10"/>
        <color rgb="FF000000"/>
        <rFont val="Arial"/>
        <family val="2"/>
      </rPr>
      <t xml:space="preserve">$250
</t>
    </r>
    <r>
      <rPr>
        <sz val="10"/>
        <color rgb="FF000000"/>
        <rFont val="Arial"/>
        <family val="2"/>
      </rPr>
      <t xml:space="preserve">
</t>
    </r>
    <r>
      <rPr>
        <b/>
        <sz val="10"/>
        <color rgb="FF000000"/>
        <rFont val="Arial"/>
        <family val="2"/>
      </rPr>
      <t xml:space="preserve">Rental Car Costs:
</t>
    </r>
    <r>
      <rPr>
        <sz val="10"/>
        <color rgb="FF000000"/>
        <rFont val="Arial"/>
        <family val="2"/>
      </rPr>
      <t>Cost per person: $175
Number of travelers: 1
Total Rental Car Cost:
$175(per person)×1(travelers)=</t>
    </r>
    <r>
      <rPr>
        <b/>
        <sz val="10"/>
        <color rgb="FF000000"/>
        <rFont val="Arial"/>
        <family val="2"/>
      </rPr>
      <t xml:space="preserve">$175
</t>
    </r>
    <r>
      <rPr>
        <sz val="10"/>
        <color rgb="FF000000"/>
        <rFont val="Arial"/>
        <family val="2"/>
      </rPr>
      <t xml:space="preserve">
</t>
    </r>
    <r>
      <rPr>
        <b/>
        <sz val="10"/>
        <color rgb="FF000000"/>
        <rFont val="Arial"/>
        <family val="2"/>
      </rPr>
      <t xml:space="preserve">Miscellaneous Costs:
Airport Parking Costs:
</t>
    </r>
    <r>
      <rPr>
        <sz val="10"/>
        <color rgb="FF000000"/>
        <rFont val="Arial"/>
        <family val="2"/>
      </rPr>
      <t>Cost per day per traveler: $15
Number of travelers: 1
Number of days: 3
Total Airport Parking Cost:
$15(per traveler)×1(traveler)×3(days)=</t>
    </r>
    <r>
      <rPr>
        <b/>
        <sz val="10"/>
        <color rgb="FF000000"/>
        <rFont val="Arial"/>
        <family val="2"/>
      </rPr>
      <t xml:space="preserve">$60
</t>
    </r>
    <r>
      <rPr>
        <sz val="10"/>
        <color rgb="FF000000"/>
        <rFont val="Arial"/>
        <family val="2"/>
      </rPr>
      <t xml:space="preserve">
</t>
    </r>
    <r>
      <rPr>
        <b/>
        <sz val="10"/>
        <color rgb="FF000000"/>
        <rFont val="Arial"/>
        <family val="2"/>
      </rPr>
      <t xml:space="preserve">Fuel Costs:
</t>
    </r>
    <r>
      <rPr>
        <sz val="10"/>
        <color rgb="FF000000"/>
        <rFont val="Arial"/>
        <family val="2"/>
      </rPr>
      <t xml:space="preserve">Total Fuel Cost: </t>
    </r>
    <r>
      <rPr>
        <b/>
        <sz val="10"/>
        <color rgb="FF000000"/>
        <rFont val="Arial"/>
        <family val="2"/>
      </rPr>
      <t xml:space="preserve">$40
</t>
    </r>
    <r>
      <rPr>
        <sz val="10"/>
        <color rgb="FF000000"/>
        <rFont val="Arial"/>
        <family val="2"/>
      </rPr>
      <t xml:space="preserve">
</t>
    </r>
    <r>
      <rPr>
        <b/>
        <sz val="10"/>
        <color rgb="FF000000"/>
        <rFont val="Arial"/>
        <family val="2"/>
      </rPr>
      <t>Miscellaneous Total Costs: $100.00</t>
    </r>
  </si>
  <si>
    <t>Current GSA rates
M&amp;IE GSA Rates (2024): https://www.gsa.gov/travel/plan-a-trip/per-diem-rates/mie-breakdowns
Flight Basis of Cost: Cost was found using a travel search engine for the specific dates of the event and includes fee and taxes.
Vehicle per Traveler was calculated using a rental car company website. We selected the dates of the trip, standard size vehicle and insurance coverage and partially went through the check out process to obtain cost. The total includes the daily price of the vehicle itself ($150) and insurance ($25): $150 + $25 = $175.
Per Diem per Traveler was calculated using the current GSA rates (see link in Basis for Estimating Costs). The listed $79 accounts for the cost of per traveler for full one day and $59 per travel day.  
Lodging costs were identified by using the GSA website to identify allowable rates for the zip code in the event location.</t>
  </si>
  <si>
    <t>TOTAL TRAVEL</t>
  </si>
  <si>
    <t>Additional Explanation (as needed): Misc. field Summary: Fuel Cost $100, Parking fees $15, Toll fees $10=$125 per trip.</t>
  </si>
  <si>
    <r>
      <rPr>
        <b/>
        <sz val="10"/>
        <rFont val="Arial"/>
        <family val="2"/>
      </rPr>
      <t>INSTRUCTIONS</t>
    </r>
    <r>
      <rPr>
        <sz val="10"/>
        <rFont val="Arial"/>
        <family val="2"/>
      </rPr>
      <t xml:space="preserve">
</t>
    </r>
    <r>
      <rPr>
        <b/>
        <sz val="10"/>
        <rFont val="Arial"/>
        <family val="2"/>
      </rPr>
      <t>1.</t>
    </r>
    <r>
      <rPr>
        <sz val="10"/>
        <rFont val="Arial"/>
        <family val="2"/>
      </rPr>
      <t xml:space="preserve"> Prior to entering equipment information, check that the planned request falls under the CFR definition of Equipment. See #1 under Guidance below.
</t>
    </r>
    <r>
      <rPr>
        <b/>
        <sz val="10"/>
        <rFont val="Arial"/>
        <family val="2"/>
      </rPr>
      <t>2.</t>
    </r>
    <r>
      <rPr>
        <sz val="10"/>
        <rFont val="Arial"/>
        <family val="2"/>
      </rPr>
      <t xml:space="preserve"> Identify a broader category (Column A) for the equipment requested. Examples include – but are not limited to – computing equipment (e.g., laptops, desktops), networking equipment (e.g., routers, access points), bundles that meet the equipment definition in Guidance #1 below, and miscellaneous. 
</t>
    </r>
    <r>
      <rPr>
        <b/>
        <sz val="10"/>
        <rFont val="Arial"/>
        <family val="2"/>
      </rPr>
      <t>3.</t>
    </r>
    <r>
      <rPr>
        <sz val="10"/>
        <rFont val="Arial"/>
        <family val="2"/>
      </rPr>
      <t xml:space="preserve"> Name the equipment item (Column B).
</t>
    </r>
    <r>
      <rPr>
        <b/>
        <sz val="10"/>
        <rFont val="Arial"/>
        <family val="2"/>
      </rPr>
      <t>4.</t>
    </r>
    <r>
      <rPr>
        <sz val="10"/>
        <rFont val="Arial"/>
        <family val="2"/>
      </rPr>
      <t xml:space="preserve"> Enter the quantity (Column C) and unit cost (Column D). The total cost (Column E) will automatically calculate.
</t>
    </r>
    <r>
      <rPr>
        <b/>
        <sz val="10"/>
        <rFont val="Arial"/>
        <family val="2"/>
      </rPr>
      <t>5.</t>
    </r>
    <r>
      <rPr>
        <sz val="10"/>
        <rFont val="Arial"/>
        <family val="2"/>
      </rPr>
      <t xml:space="preserve"> Enter the dollar value of funds from the total that will go towards administrative costs, if any, in Column F. Please note, this information is used to track administrative costs related to the NE Planning grant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
</t>
    </r>
    <r>
      <rPr>
        <b/>
        <sz val="10"/>
        <rFont val="Arial"/>
        <family val="2"/>
      </rPr>
      <t>6.</t>
    </r>
    <r>
      <rPr>
        <sz val="10"/>
        <rFont val="Arial"/>
        <family val="2"/>
      </rPr>
      <t xml:space="preserve"> Enter the dollar value of funds from the total that will go towards evaluation of subgrants costs, if any, in Column G.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7.</t>
    </r>
    <r>
      <rPr>
        <sz val="10"/>
        <rFont val="Arial"/>
        <family val="2"/>
      </rPr>
      <t xml:space="preserve"> Use the “Basis for Estimating Costs” field (Column H) to enter sources used to determine the costs entered in preceding fields. Examples include contractor quotes, catalog prices, prior invoices.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8.</t>
    </r>
    <r>
      <rPr>
        <sz val="10"/>
        <rFont val="Arial"/>
        <family val="2"/>
      </rPr>
      <t xml:space="preserve"> For each equipment line-item, write a justification of need (Column I). Describe the requested equipment and how it directly supports goals of the proposed project. 
</t>
    </r>
    <r>
      <rPr>
        <b/>
        <sz val="10"/>
        <rFont val="Arial"/>
        <family val="2"/>
      </rPr>
      <t>9.</t>
    </r>
    <r>
      <rPr>
        <sz val="10"/>
        <rFont val="Arial"/>
        <family val="2"/>
      </rPr>
      <t xml:space="preserve"> Use the “Calculations” field (Column J) to explain the mathematical rationale for any amounts that required calculations not captured by the Consolidated Budget Form's embedded formulas. 
</t>
    </r>
    <r>
      <rPr>
        <b/>
        <sz val="10"/>
        <rFont val="Arial"/>
        <family val="2"/>
      </rPr>
      <t>GUIDANCE</t>
    </r>
    <r>
      <rPr>
        <sz val="10"/>
        <rFont val="Arial"/>
        <family val="2"/>
      </rPr>
      <t xml:space="preserve">
</t>
    </r>
    <r>
      <rPr>
        <b/>
        <sz val="10"/>
        <rFont val="Arial"/>
        <family val="2"/>
      </rPr>
      <t>1.</t>
    </r>
    <r>
      <rPr>
        <sz val="1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Please refer to the applicable Federal regulations in 2 CFR 200 for specific equipment definitions and treatment. Per 2 CFR 200.313, Native Entities may use their own internal disposition procedures for use, management, and disposal of equipment, but must follow the regular guidance if they do not have set procedures. In April, 2022, OMB published updates to 2 CFR 200. In those updates, OMB raised the equipment/supply threshold from $5,000 to $10,000. The $10,000 threshold will be used for all DE Capacity awards. See https://www.federalregister.gov/documents/2024/04/22/2024-07496/guidance-for-federal-financial-assistance for additional information. 
</t>
    </r>
    <r>
      <rPr>
        <b/>
        <sz val="10"/>
        <rFont val="Arial"/>
        <family val="2"/>
      </rPr>
      <t>2.</t>
    </r>
    <r>
      <rPr>
        <sz val="10"/>
        <rFont val="Arial"/>
        <family val="2"/>
      </rPr>
      <t xml:space="preserve"> Do not include supply items under equipment. Please refer to 2 CFR 200 and d. Supplies on what constitutes a supply item.
</t>
    </r>
    <r>
      <rPr>
        <b/>
        <sz val="10"/>
        <rFont val="Arial"/>
        <family val="2"/>
      </rPr>
      <t>3.</t>
    </r>
    <r>
      <rPr>
        <sz val="10"/>
        <rFont val="Arial"/>
        <family val="2"/>
      </rPr>
      <t xml:space="preserve"> Any equipment that is leased must be listed under tab "g. Other (Planning)". Do not include leased equipment under this tab.</t>
    </r>
  </si>
  <si>
    <t>Equipment Item</t>
  </si>
  <si>
    <t>Qty</t>
  </si>
  <si>
    <t xml:space="preserve">Total Cost             </t>
  </si>
  <si>
    <t>Justification of need</t>
  </si>
  <si>
    <t>IT Equipment</t>
  </si>
  <si>
    <t xml:space="preserve">Mobile Digital Lab </t>
  </si>
  <si>
    <t xml:space="preserve">The quote for the mobile digital lab was selected through a competitive bid process, conducted in strict adherence to the organization’s procurement policies and in compliance with federal regulations under 2 CFR Part 200. As per these guidelines, the organization issued a Request for Proposals (RFP) to qualified vendors, outlining project requirements and evaluation criteria. Bids were reviewed based on factors including cost-effectiveness, vendor experience, alignment with project goals, and capacity to meet delivery timelines.
The selected quote, which provides the lab at a single purchase cost, demonstrated the best value, meeting all regulatory standards and supplying the necessary equipment and configuration to support the organization’s digital equity objectives. This rigorous process ensures fiscal responsibility and transparency, supporting the integrity of the project’s funding and compliance with federal guidelines.
</t>
  </si>
  <si>
    <t>A mobile digital lab, a transportable unit equipped with internet access, and digital devices, is essential for developing a comprehensive digital equity plan that effectively addresses the needs of covered populations. This adaptable setup installed in a Tribally owned vehicle brings connectivity and digital resources directly to these populations, including, but not limited to: low-income, rural, elderly in Tribal communities, and other underserved groups, ensuring they have equitable access to participate in the planning process.
The mobile lab facilitates on-site meetings, digital literacy sessions, and data collection with representatives from these covered populations, allowing the project team to connect directly with those who may otherwise lack resources. By bringing these digital tools and services directly to the community, the mobile digital lab strengthens engagement, fosters inclusivity, and supports a more informed and responsive planning process. Ultimately, this approach enables the creation of a Digital Equity Plan that is community-driven, realistic, and aligned with the specific needs of covered populations.
The mobile lab facilitates on-site meetings, digital literacy sessions, and data collection with representatives from low-income, rural, elderly, and Tribal communities. This accessibility strengthens engagement and allows for a more inclusive planning process, ultimately leading to a Digital Equity Plan that is responsive, community-informed, and aligned with real-world needs.</t>
  </si>
  <si>
    <t>The acquisition of a Mobile Digital Lab equipment is purchased as a comprehensive package from a qualified vendor. The total cost of the Mobile Digital Lab equipment package is $11,000.00. This amount represents the comprehensive purchase price, which includes all components, accessories, and any associated features provided by the vendor.</t>
  </si>
  <si>
    <t>TOTAL EQUIPMENT</t>
  </si>
  <si>
    <t xml:space="preserve">Additional Explanation (as needed): </t>
  </si>
  <si>
    <r>
      <rPr>
        <b/>
        <sz val="10"/>
        <rFont val="Arial"/>
        <family val="2"/>
      </rPr>
      <t>INSTRUCTIONS</t>
    </r>
    <r>
      <rPr>
        <sz val="10"/>
        <rFont val="Arial"/>
        <family val="2"/>
      </rPr>
      <t xml:space="preserve">
</t>
    </r>
    <r>
      <rPr>
        <b/>
        <sz val="10"/>
        <rFont val="Arial"/>
        <family val="2"/>
      </rPr>
      <t>1.</t>
    </r>
    <r>
      <rPr>
        <sz val="10"/>
        <rFont val="Arial"/>
        <family val="2"/>
      </rPr>
      <t xml:space="preserve"> Prior to entering supply information, check that the planned request falls under the CFR definition of Supplies. See #1 under Guidance below. 
</t>
    </r>
    <r>
      <rPr>
        <b/>
        <sz val="10"/>
        <rFont val="Arial"/>
        <family val="2"/>
      </rPr>
      <t>2.</t>
    </r>
    <r>
      <rPr>
        <sz val="10"/>
        <rFont val="Arial"/>
        <family val="2"/>
      </rPr>
      <t xml:space="preserve"> Identify a broader category (Column A) for the supply requested. Examples include – but are not limited to – software/licenses (e.g., Microsoft Suite, Adobe suite, operating systems), peripheral devices (e.g., keyboards, headsets), furniture (e.g., office cubicles, filing cabinets), and miscellaneous. 
</t>
    </r>
    <r>
      <rPr>
        <b/>
        <sz val="10"/>
        <rFont val="Arial"/>
        <family val="2"/>
      </rPr>
      <t>3.</t>
    </r>
    <r>
      <rPr>
        <sz val="10"/>
        <rFont val="Arial"/>
        <family val="2"/>
      </rPr>
      <t xml:space="preserve"> Name the supply item (Column B).
</t>
    </r>
    <r>
      <rPr>
        <b/>
        <sz val="10"/>
        <rFont val="Arial"/>
        <family val="2"/>
      </rPr>
      <t>4.</t>
    </r>
    <r>
      <rPr>
        <sz val="10"/>
        <rFont val="Arial"/>
        <family val="2"/>
      </rPr>
      <t xml:space="preserve"> Enter the quantity of supplies (Column C) and unit cost (Column D). The total cost (Column E) will automatically calculate.
</t>
    </r>
    <r>
      <rPr>
        <b/>
        <sz val="10"/>
        <rFont val="Arial"/>
        <family val="2"/>
      </rPr>
      <t>5.</t>
    </r>
    <r>
      <rPr>
        <sz val="10"/>
        <rFont val="Arial"/>
        <family val="2"/>
      </rPr>
      <t xml:space="preserve"> Enter the dollar value of funds from the total that will go towards administrative costs, if any, in Column F. Please note, this information is used to track administrative costs related to the NE Planning Grant Program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
</t>
    </r>
    <r>
      <rPr>
        <b/>
        <sz val="10"/>
        <rFont val="Arial"/>
        <family val="2"/>
      </rPr>
      <t>6.</t>
    </r>
    <r>
      <rPr>
        <sz val="10"/>
        <rFont val="Arial"/>
        <family val="2"/>
      </rPr>
      <t xml:space="preserve"> Enter the dollar value of funds from the total that will go towards evaluation of subgrants costs, if any, in Column G.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7.</t>
    </r>
    <r>
      <rPr>
        <sz val="10"/>
        <rFont val="Arial"/>
        <family val="2"/>
      </rPr>
      <t xml:space="preserve"> Use the “Basis for Estimating Costs” field (Column H) to enter sources used to determine the costs entered in preceding fields. Examples include contractor quotes, catalog prices, prior invoices.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8.</t>
    </r>
    <r>
      <rPr>
        <sz val="10"/>
        <rFont val="Arial"/>
        <family val="2"/>
      </rPr>
      <t xml:space="preserve"> For each supply line-item, write a justification of need (Column I). Describe the requested supplies and how they directly support the goals of the proposed project. 
</t>
    </r>
    <r>
      <rPr>
        <b/>
        <sz val="10"/>
        <rFont val="Arial"/>
        <family val="2"/>
      </rPr>
      <t>9.</t>
    </r>
    <r>
      <rPr>
        <sz val="10"/>
        <rFont val="Arial"/>
        <family val="2"/>
      </rPr>
      <t xml:space="preserve"> Use the Calculations field (Column J) to explain the mathematical rationale for any amounts that required calculations not captured by the Consolidated Budget Form's embedded formulas. 
</t>
    </r>
    <r>
      <rPr>
        <b/>
        <sz val="10"/>
        <rFont val="Arial"/>
        <family val="2"/>
      </rPr>
      <t>GUIDANCE</t>
    </r>
    <r>
      <rPr>
        <sz val="10"/>
        <rFont val="Arial"/>
        <family val="2"/>
      </rPr>
      <t xml:space="preserve">
</t>
    </r>
    <r>
      <rPr>
        <b/>
        <sz val="10"/>
        <rFont val="Arial"/>
        <family val="2"/>
      </rPr>
      <t>1.</t>
    </r>
    <r>
      <rPr>
        <sz val="10"/>
        <rFont val="Arial"/>
        <family val="2"/>
      </rPr>
      <t xml:space="preserve"> Supplies are defined as all tangible personal property that fall outside of the Equipment definition (see 2 CFR 200.1). Supplies are generally defined as an item with an acquisition cost of $10,000 or less and a useful life expectancy of less than one year.  Supplies are generally consumed during the project period of performance. Equipment is defined as an item with an acquisition cost of $10,000 or more.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$10,000, regardless of the length of its useful life. In April, 2022, OMB published updates to 2 CFR 200. In those updates, OMB raised the equipment/supply threshold from $5,000 to $10,000. The $10,000 threshold will be used for all DE Capacity awards. See https://www.federalregister.gov/documents/2024/04/22/2024-07496/guidance-for-federal-financial-assistance for additional information. 
</t>
    </r>
    <r>
      <rPr>
        <b/>
        <sz val="10"/>
        <rFont val="Arial"/>
        <family val="2"/>
      </rPr>
      <t>2.</t>
    </r>
    <r>
      <rPr>
        <sz val="10"/>
        <rFont val="Arial"/>
        <family val="2"/>
      </rPr>
      <t xml:space="preserve"> List all proposed supplies below, providing a basis of costs (e.g. contractor quotes, catalog prices, prior invoices). 
</t>
    </r>
    <r>
      <rPr>
        <b/>
        <sz val="10"/>
        <rFont val="Arial"/>
        <family val="2"/>
      </rPr>
      <t>3.</t>
    </r>
    <r>
      <rPr>
        <sz val="10"/>
        <rFont val="Arial"/>
        <family val="2"/>
      </rPr>
      <t xml:space="preserve"> Note that Supply items recorded in this tab must be direct costs to the project. Do not enter items that are duplicative of supply costs included in the accounted for as indirect costs. Supply costs must be allocable specifically to the project.</t>
    </r>
  </si>
  <si>
    <t>Supply Item</t>
  </si>
  <si>
    <t xml:space="preserve">Unit Cost         </t>
  </si>
  <si>
    <t>Software</t>
  </si>
  <si>
    <t>Business Analyst Software</t>
  </si>
  <si>
    <t>The cost for the Business Analyst software is determined based on historical data and pricing from previous reports, ensuring alignment with market trends and organizational standards. Past acquisitions of similar software solutions have consistently averaged within a comparable price range, accounting for licensing, user access, and any additional modules or features required for full functionality.</t>
  </si>
  <si>
    <t>The Business Analyst Software is essential for our project as it provides powerful tools for analyzing demographic, economic, and geographic data. This software will enable us to identify and assess digital access disparities within our community, facilitating data-driven decision-making to address these challenges effectively.
With its robust mapping and visualization capabilities, Business Analyst Software will help us pinpoint areas with the greatest need for digital infrastructure and resources. This targeted approach ensures that our interventions are strategic and aligned with community priorities. Additionally, the software’s integration of various datasets will enhance our ability to create comprehensive reports for stakeholders, showcasing our progress and providing information for informed decision making for leadership.
In summary, investing in Business Analyst Software is crucial for developing a thorough understanding of our community's needs and designing effective solutions that promote digital equity. This tool will significantly enhance our planning efforts and support our goal of creating a more connected and equitable environment for all citizens.</t>
  </si>
  <si>
    <r>
      <rPr>
        <sz val="10"/>
        <color rgb="FF000000"/>
        <rFont val="Arial"/>
        <family val="2"/>
      </rPr>
      <t xml:space="preserve">Item, Description, Cost  
</t>
    </r>
    <r>
      <rPr>
        <b/>
        <sz val="10"/>
        <color rgb="FF000000"/>
        <rFont val="Arial"/>
        <family val="2"/>
      </rPr>
      <t>Demographic Profiles</t>
    </r>
    <r>
      <rPr>
        <sz val="10"/>
        <color rgb="FF000000"/>
        <rFont val="Arial"/>
        <family val="2"/>
      </rPr>
      <t xml:space="preserve">: Access to detailed demographic data for targeted analysis  </t>
    </r>
    <r>
      <rPr>
        <b/>
        <sz val="10"/>
        <color rgb="FF000000"/>
        <rFont val="Arial"/>
        <family val="2"/>
      </rPr>
      <t>$1,500.00</t>
    </r>
    <r>
      <rPr>
        <sz val="10"/>
        <color rgb="FF000000"/>
        <rFont val="Arial"/>
        <family val="2"/>
      </rPr>
      <t xml:space="preserve"> 
</t>
    </r>
    <r>
      <rPr>
        <b/>
        <sz val="10"/>
        <color rgb="FF000000"/>
        <rFont val="Arial"/>
        <family val="2"/>
      </rPr>
      <t>Mapping Tools</t>
    </r>
    <r>
      <rPr>
        <sz val="10"/>
        <color rgb="FF000000"/>
        <rFont val="Arial"/>
        <family val="2"/>
      </rPr>
      <t xml:space="preserve">: Geographic mapping tools for spatial analysis and visualization </t>
    </r>
    <r>
      <rPr>
        <b/>
        <sz val="10"/>
        <color rgb="FF000000"/>
        <rFont val="Arial"/>
        <family val="2"/>
      </rPr>
      <t xml:space="preserve">$1,250.00 
</t>
    </r>
    <r>
      <rPr>
        <sz val="10"/>
        <color rgb="FF000000"/>
        <rFont val="Arial"/>
        <family val="2"/>
      </rPr>
      <t xml:space="preserve">
</t>
    </r>
    <r>
      <rPr>
        <b/>
        <sz val="10"/>
        <color rgb="FF000000"/>
        <rFont val="Arial"/>
        <family val="2"/>
      </rPr>
      <t>Economic Data</t>
    </r>
    <r>
      <rPr>
        <sz val="10"/>
        <color rgb="FF000000"/>
        <rFont val="Arial"/>
        <family val="2"/>
      </rPr>
      <t xml:space="preserve">: Reports on economic conditions, market trends, and forecasts </t>
    </r>
    <r>
      <rPr>
        <b/>
        <sz val="10"/>
        <color rgb="FF000000"/>
        <rFont val="Arial"/>
        <family val="2"/>
      </rPr>
      <t xml:space="preserve">$1,500.00 
</t>
    </r>
    <r>
      <rPr>
        <sz val="10"/>
        <color rgb="FF000000"/>
        <rFont val="Arial"/>
        <family val="2"/>
      </rPr>
      <t xml:space="preserve">
</t>
    </r>
    <r>
      <rPr>
        <b/>
        <sz val="10"/>
        <color rgb="FF000000"/>
        <rFont val="Arial"/>
        <family val="2"/>
      </rPr>
      <t>Broadband Infrastructure Reports:</t>
    </r>
    <r>
      <rPr>
        <sz val="10"/>
        <color rgb="FF000000"/>
        <rFont val="Arial"/>
        <family val="2"/>
      </rPr>
      <t xml:space="preserve"> Analysis of broadband access and infrastructure </t>
    </r>
    <r>
      <rPr>
        <b/>
        <sz val="10"/>
        <color rgb="FF000000"/>
        <rFont val="Arial"/>
        <family val="2"/>
      </rPr>
      <t xml:space="preserve">$1,000.00 
</t>
    </r>
    <r>
      <rPr>
        <sz val="10"/>
        <color rgb="FF000000"/>
        <rFont val="Arial"/>
        <family val="2"/>
      </rPr>
      <t xml:space="preserve">
</t>
    </r>
    <r>
      <rPr>
        <b/>
        <sz val="10"/>
        <color rgb="FF000000"/>
        <rFont val="Arial"/>
        <family val="2"/>
      </rPr>
      <t>Community Services</t>
    </r>
    <r>
      <rPr>
        <sz val="10"/>
        <color rgb="FF000000"/>
        <rFont val="Arial"/>
        <family val="2"/>
      </rPr>
      <t xml:space="preserve">: Information on local community resources and services </t>
    </r>
    <r>
      <rPr>
        <b/>
        <sz val="10"/>
        <color rgb="FF000000"/>
        <rFont val="Arial"/>
        <family val="2"/>
      </rPr>
      <t xml:space="preserve">$1,000.00 
</t>
    </r>
    <r>
      <rPr>
        <sz val="10"/>
        <color rgb="FF000000"/>
        <rFont val="Arial"/>
        <family val="2"/>
      </rPr>
      <t xml:space="preserve">
</t>
    </r>
    <r>
      <rPr>
        <b/>
        <sz val="10"/>
        <color rgb="FF000000"/>
        <rFont val="Arial"/>
        <family val="2"/>
      </rPr>
      <t>Access and Usage Reports:</t>
    </r>
    <r>
      <rPr>
        <sz val="10"/>
        <color rgb="FF000000"/>
        <rFont val="Arial"/>
        <family val="2"/>
      </rPr>
      <t xml:space="preserve"> Usage and access reports for data-driven decision making </t>
    </r>
    <r>
      <rPr>
        <b/>
        <sz val="10"/>
        <color rgb="FF000000"/>
        <rFont val="Arial"/>
        <family val="2"/>
      </rPr>
      <t>$1,250.00</t>
    </r>
    <r>
      <rPr>
        <sz val="10"/>
        <color rgb="FF000000"/>
        <rFont val="Arial"/>
        <family val="2"/>
      </rPr>
      <t xml:space="preserve"> 
</t>
    </r>
    <r>
      <rPr>
        <b/>
        <sz val="10"/>
        <color rgb="FF000000"/>
        <rFont val="Arial"/>
        <family val="2"/>
      </rPr>
      <t xml:space="preserve">Total $7,500.00
</t>
    </r>
    <r>
      <rPr>
        <sz val="10"/>
        <color rgb="FF000000"/>
        <rFont val="Arial"/>
        <family val="2"/>
      </rPr>
      <t xml:space="preserve">
</t>
    </r>
  </si>
  <si>
    <t>Laptop</t>
  </si>
  <si>
    <t xml:space="preserve">Laptop PC - 13.4" OLED Touch-Screen Laptop - 16GB Memory - 512GB SSD </t>
  </si>
  <si>
    <t>The estimated costs are based on direct quotes from the vendor, ensuring transparency and accuracy in budgeting. Utilizing an approved vendor reduces procurement risk and aligns with organizational policies for compliance and quality assurance.</t>
  </si>
  <si>
    <t>Acquiring a laptop is essential for enhancing our capacity to conduct effective stakeholder meetings and manage project activities efficiently. A dedicated laptop will enable seamless presentations, allowing us to display visuals and data in real-time, which is crucial for engaging stakeholders and fostering productive discussions.
Moreover, having a portable device will facilitate on-the-go grant administration and project management, enabling us to track progress, update documents, and communicate with team members during meetings or site visits. This flexibility will improve our responsiveness and coordination, ensuring that all project activities remain aligned with our goals. Due to these uses this cost will be charged to the administrative costs category.
Investing in a laptop will significantly enhance our operational efficiency, strengthen stakeholder engagement, and ultimately contribute to the success of our projects. It is a necessary tool for driving collaboration and delivering impactful results.</t>
  </si>
  <si>
    <r>
      <rPr>
        <sz val="10"/>
        <color rgb="FF000000"/>
        <rFont val="Arial"/>
        <family val="2"/>
      </rPr>
      <t xml:space="preserve">Cost Summary for 1 Laptop
Quantity: 1 Laptop
</t>
    </r>
    <r>
      <rPr>
        <b/>
        <sz val="10"/>
        <color rgb="FF000000"/>
        <rFont val="Arial"/>
        <family val="2"/>
      </rPr>
      <t xml:space="preserve">Cost per Laptop: $1,500
</t>
    </r>
    <r>
      <rPr>
        <sz val="10"/>
        <color rgb="FF000000"/>
        <rFont val="Arial"/>
        <family val="2"/>
      </rPr>
      <t xml:space="preserve">
Total Cost Calculation
Total Cost=Quantity×Cost per Laptop
Total Cost=1×1,500=1,500
Summary
Total Cost for 1 Laptop: $1,500.00.
</t>
    </r>
    <r>
      <rPr>
        <b/>
        <sz val="10"/>
        <color rgb="FF000000"/>
        <rFont val="Arial"/>
        <family val="2"/>
      </rPr>
      <t xml:space="preserve">Administration Usage:
</t>
    </r>
    <r>
      <rPr>
        <sz val="10"/>
        <color rgb="FF000000"/>
        <rFont val="Arial"/>
        <family val="2"/>
      </rPr>
      <t xml:space="preserve">
</t>
    </r>
    <r>
      <rPr>
        <b/>
        <sz val="10"/>
        <color rgb="FF000000"/>
        <rFont val="Arial"/>
        <family val="2"/>
      </rPr>
      <t xml:space="preserve">Cost: $600
</t>
    </r>
    <r>
      <rPr>
        <sz val="10"/>
        <color rgb="FF000000"/>
        <rFont val="Arial"/>
        <family val="2"/>
      </rPr>
      <t xml:space="preserve">Time Allocation: Estimated at 40% of the laptop's operational usage, equivalent to approximately 4 hours per 10-hour workday.
Other Project Activities (e.g., technical tasks, fieldwork, etc.):
</t>
    </r>
    <r>
      <rPr>
        <b/>
        <sz val="10"/>
        <color rgb="FF000000"/>
        <rFont val="Arial"/>
        <family val="2"/>
      </rPr>
      <t xml:space="preserve">Cost: $900
</t>
    </r>
    <r>
      <rPr>
        <sz val="10"/>
        <color rgb="FF000000"/>
        <rFont val="Arial"/>
        <family val="2"/>
      </rPr>
      <t xml:space="preserve">Time Allocation: Estimated at 60% of the laptop's operational usage, equivalent to approximately 6 hours per 10-hour workday.
</t>
    </r>
    <r>
      <rPr>
        <b/>
        <sz val="10"/>
        <color rgb="FF000000"/>
        <rFont val="Arial"/>
        <family val="2"/>
      </rPr>
      <t xml:space="preserve">Breakdown with Time Allocation:
$600 (40% of time allocated for administrative purposes, 4 hours/day)
$900 (60% of time allocated for other project-related uses, 6 hours/day)
</t>
    </r>
    <r>
      <rPr>
        <sz val="10"/>
        <color rgb="FF000000"/>
        <rFont val="Arial"/>
        <family val="2"/>
      </rPr>
      <t xml:space="preserve">
This total reflects the purchase of 1 laptop at $1,500, which is essential for enhancing stakeholder engagement and supporting the administration of the grant. By equipping our team with the necessary technology, we can facilitate more effective communication and collaboration with stakeholders, ensuring the successful implementation and oversight of grant initiatives.</t>
    </r>
  </si>
  <si>
    <t>Portable Projector</t>
  </si>
  <si>
    <t xml:space="preserve">Portable Full HD Smart Projector </t>
  </si>
  <si>
    <t>Investing in a portable projector is essential for enhancing our stakeholder meetings and presentations. This device will enable us to effectively display visuals, data, and project updates, facilitating clearer communication and engagement with participants. A portable projector allows for flexibility in various meeting settings, whether in our office, community spaces, or off-site locations, ensuring that we can present our materials wherever needed.</t>
  </si>
  <si>
    <r>
      <rPr>
        <sz val="10"/>
        <color rgb="FF000000"/>
        <rFont val="Arial"/>
        <family val="2"/>
      </rPr>
      <t xml:space="preserve">Cost Summary for 1 Projector
Quantity: 1 Projector
</t>
    </r>
    <r>
      <rPr>
        <b/>
        <sz val="10"/>
        <color rgb="FF000000"/>
        <rFont val="Arial"/>
        <family val="2"/>
      </rPr>
      <t xml:space="preserve">Cost per Projector: $549
</t>
    </r>
    <r>
      <rPr>
        <sz val="10"/>
        <color rgb="FF000000"/>
        <rFont val="Arial"/>
        <family val="2"/>
      </rPr>
      <t xml:space="preserve">
Total Cost Calculation
Total Cost=Quantity×Cost per Projector
Total Cost=1×549=549
Summary
Total Cost for 1 Projector: $549.00.
This total reflects the purchase of 1 projector at $549, which will facilitate a visual presentation of information during stakeholder engagement meetings, enhancing effective communication and information sharing.</t>
    </r>
  </si>
  <si>
    <t>Printing</t>
  </si>
  <si>
    <t>Printing cost for 250 brochures for stakeholders</t>
  </si>
  <si>
    <t>Printing materials for stakeholders is crucial for effectively communicating project overviews and updates. These materials enhance transparency and keep stakeholders informed about project goals, milestones, and achievements. By providing clear, concise, and visually engaging materials, we can foster stronger relationships and encourage active participation in our initiatives. Investing in printed materials is essential for maintaining open lines of communication and ensuring that stakeholders feel valued and informed throughout the project lifecycle.</t>
  </si>
  <si>
    <r>
      <rPr>
        <sz val="10"/>
        <color rgb="FF000000"/>
        <rFont val="Arial"/>
        <family val="2"/>
      </rPr>
      <t xml:space="preserve">Cost Summary for 250 Brochures
</t>
    </r>
    <r>
      <rPr>
        <b/>
        <sz val="10"/>
        <color rgb="FF000000"/>
        <rFont val="Arial"/>
        <family val="2"/>
      </rPr>
      <t>Quantity:</t>
    </r>
    <r>
      <rPr>
        <sz val="10"/>
        <color rgb="FF000000"/>
        <rFont val="Arial"/>
        <family val="2"/>
      </rPr>
      <t xml:space="preserve"> 250 Brochures
</t>
    </r>
    <r>
      <rPr>
        <b/>
        <sz val="10"/>
        <color rgb="FF000000"/>
        <rFont val="Arial"/>
        <family val="2"/>
      </rPr>
      <t>Total Cost:</t>
    </r>
    <r>
      <rPr>
        <sz val="10"/>
        <color rgb="FF000000"/>
        <rFont val="Arial"/>
        <family val="2"/>
      </rPr>
      <t xml:space="preserve"> $200
</t>
    </r>
    <r>
      <rPr>
        <b/>
        <sz val="10"/>
        <color rgb="FF000000"/>
        <rFont val="Arial"/>
        <family val="2"/>
      </rPr>
      <t xml:space="preserve">Cost per Brochure: </t>
    </r>
    <r>
      <rPr>
        <sz val="10"/>
        <color rgb="FF000000"/>
        <rFont val="Arial"/>
        <family val="2"/>
      </rPr>
      <t xml:space="preserve">$0.80
Total Cost Calculation
Total Cost=Quantity×Cost per Brochure
Total Cost=250×0.80=200
Summary
</t>
    </r>
    <r>
      <rPr>
        <b/>
        <sz val="10"/>
        <color rgb="FF000000"/>
        <rFont val="Arial"/>
        <family val="2"/>
      </rPr>
      <t xml:space="preserve">Total Cost for 250 Brochures: $200.00.
</t>
    </r>
    <r>
      <rPr>
        <sz val="10"/>
        <color rgb="FF000000"/>
        <rFont val="Arial"/>
        <family val="2"/>
      </rPr>
      <t xml:space="preserve">
This total reflects the production of 250 brochures at a cost of $0.80 each, which will effectively support stakeholder engagement and disseminate important information within the community.</t>
    </r>
  </si>
  <si>
    <t>Notebooks</t>
  </si>
  <si>
    <t>167  Spiral Notebook &amp; Pen</t>
  </si>
  <si>
    <t>Purchasing notebooks and pens for stakeholders at meetings is essential for enhancing engagement and participation. Providing attendees with these materials equips them with the tools they need to take notes and contribute effectively, fostering a more interactive environment. Additionally, equipping stakeholders with notebooks and pens promotes a more organized and productive meeting experience, ultimately leading to better outcomes and stronger relationships among all participants.</t>
  </si>
  <si>
    <r>
      <rPr>
        <sz val="10"/>
        <color rgb="FF000000"/>
        <rFont val="Arial"/>
        <family val="2"/>
      </rPr>
      <t xml:space="preserve">Cost Summary for 167 Notebooks
</t>
    </r>
    <r>
      <rPr>
        <b/>
        <sz val="10"/>
        <color rgb="FF000000"/>
        <rFont val="Arial"/>
        <family val="2"/>
      </rPr>
      <t>Quantity</t>
    </r>
    <r>
      <rPr>
        <sz val="10"/>
        <color rgb="FF000000"/>
        <rFont val="Arial"/>
        <family val="2"/>
      </rPr>
      <t xml:space="preserve">: 167 Notebooks
</t>
    </r>
    <r>
      <rPr>
        <b/>
        <sz val="10"/>
        <color rgb="FF000000"/>
        <rFont val="Arial"/>
        <family val="2"/>
      </rPr>
      <t>Cost per Notebook</t>
    </r>
    <r>
      <rPr>
        <sz val="10"/>
        <color rgb="FF000000"/>
        <rFont val="Arial"/>
        <family val="2"/>
      </rPr>
      <t xml:space="preserve">: $2.86
</t>
    </r>
    <r>
      <rPr>
        <b/>
        <sz val="10"/>
        <color rgb="FF000000"/>
        <rFont val="Arial"/>
        <family val="2"/>
      </rPr>
      <t>Subtotal</t>
    </r>
    <r>
      <rPr>
        <sz val="10"/>
        <color rgb="FF000000"/>
        <rFont val="Arial"/>
        <family val="2"/>
      </rPr>
      <t xml:space="preserve">: $477.62
</t>
    </r>
    <r>
      <rPr>
        <b/>
        <sz val="10"/>
        <color rgb="FF000000"/>
        <rFont val="Arial"/>
        <family val="2"/>
      </rPr>
      <t>Setup Charge:</t>
    </r>
    <r>
      <rPr>
        <sz val="10"/>
        <color rgb="FF000000"/>
        <rFont val="Arial"/>
        <family val="2"/>
      </rPr>
      <t xml:space="preserve"> $45.00
</t>
    </r>
    <r>
      <rPr>
        <b/>
        <sz val="10"/>
        <color rgb="FF000000"/>
        <rFont val="Arial"/>
        <family val="2"/>
      </rPr>
      <t>Total Cost:</t>
    </r>
    <r>
      <rPr>
        <sz val="10"/>
        <color rgb="FF000000"/>
        <rFont val="Arial"/>
        <family val="2"/>
      </rPr>
      <t xml:space="preserve"> $522.62
Total Cost Calculation
Total Cost=(Quantity×Cost per Notebook)+Setup Charge
Total Cost=(167×2.86)+45.00=522.62
Summary
</t>
    </r>
    <r>
      <rPr>
        <b/>
        <sz val="10"/>
        <color rgb="FF000000"/>
        <rFont val="Arial"/>
        <family val="2"/>
      </rPr>
      <t xml:space="preserve">Total Cost for 167 Notebooks: $522.62.
</t>
    </r>
    <r>
      <rPr>
        <sz val="10"/>
        <color rgb="FF000000"/>
        <rFont val="Arial"/>
        <family val="2"/>
      </rPr>
      <t xml:space="preserve">
This total reflects the purchase of 167 notebooks at a cost of $2.86 each, including a setup charge. Providing attendees with these materials equips them with the tools they need to take notes and contribute effectively, fostering a more interactive environment. Additionally, equipping stakeholders with notebooks and pens promotes a more organized and productive meeting experience, ultimately leading to better outcomes and stronger relationships among all participants.</t>
    </r>
  </si>
  <si>
    <t>Budget Period 1 Total</t>
  </si>
  <si>
    <t>Budget Period 2</t>
  </si>
  <si>
    <t>Budget Period 2 Total</t>
  </si>
  <si>
    <t>Budget Period 3</t>
  </si>
  <si>
    <t>Budget Period 3 Total</t>
  </si>
  <si>
    <t>TOTAL SUPPLIES</t>
  </si>
  <si>
    <t>INSTRUCTIONS
1. Prior to entering contractual and subaward information, check that information is categorized currently per the definitions of subrecipients (sub-awardees) and contractors. See #1 under Guidance below. 
2. This tab divides information, with Rows 5-24 dedicated to subrecipient information and Rows 26-38 dedicated to contractor information. As you populate the sheet, verify that subrecipient and contractor data are entered in the appropriate fields.
3. The eligible entity must provide all costs related to subrecipients and contractors. For each cost related to subrecipients and contractors, indicate the associated Project Name (Column A) from your application's Project Narrative.
4. Enter the name or organization of the subrecipient or contractor (Column B).
5. Detail the “Justification of Need” (Column C) for each line-item.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of the anticipated costs identified. Explain why items are essential in meeting the goals of the project. Do not merely restate the proposed expenditure. The specific items in the subrecipient budget(s) should not be explained here.
6. Detail the "Basis for Estimating Costs" for each line-item in Column D. Examples include – but are not limited to – engineering estimates, fees, permits, prior construction.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7. Enter the total cost of the subrecipient or contractor (Column F) and use the “Calculations” field (Column J) to explain the mathematical rationale for the sum. Include the total amount of anticipated hours and the cost per hour, as well as any other relevant information used in determining total costs. 
8. Enter the dollar value of funds from the total that will go towards administrative costs, if any, in Column G. Please note, this information is used to track administrative costs related to the NE Planning Grant Program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
9. Enter the dollar value of funds from the total that will go towards evaluation of subgrants costs, if any, in Column H.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GUIDANCE
1. Subrecipients (also called sub awardees or subgrantees):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List all subrecipients who receive a subaward and are tasked with carrying out project activities.
2. Contractors: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3. Refer to 2 CFR 200.331 for subrecipient and contractor determinations, and refer to 2 CFR 200.333 for the latest guidance on the maximum amount of fixed amount subawards that a recipient may provide with prior written approval from the federal agency. In April, 2022, OMB published updates to 2 CFR 200. In those updates, OMB set the fixed subaward amount in 2 CFR 200.333 to $500,000. See https://www.federalregister.gov/documents/2024/04/22/2024-07496/guidance-for-federal-financial-assistance for additional information.
4.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t>
  </si>
  <si>
    <t>Project Name</t>
  </si>
  <si>
    <t>Subrecipient
Name/Organization</t>
  </si>
  <si>
    <t>The services provided by a Digital Equity Specialist are essential for the effective development and implementation of a comprehensive Digital Equity Plan that specifically addresses the needs of covered populations, including low-income families, aging individuals, incarcerated individuals, veterans, people with disabilities, and those facing language barriers.
The Digital Equity Specialist’s services also include facilitating coordination with stakeholders, such as community organizations, educators, and service providers, to foster collaboration and amplify the impact of our initiatives. Through engagement with diverse stakeholders, the Specialist provides expertise in identifying the unique needs of covered populations, ensuring that the Digital Equity Plan remains responsive and inclusive.</t>
  </si>
  <si>
    <t>Basis for Estimating Costs and Breakdown</t>
  </si>
  <si>
    <t>Subrecipient Costs</t>
  </si>
  <si>
    <r>
      <t xml:space="preserve">$ Value of Evaluation of Subgrants Costs
</t>
    </r>
    <r>
      <rPr>
        <sz val="11"/>
        <rFont val="Arial"/>
        <family val="2"/>
      </rPr>
      <t>(Cap of 5% of Total Grant)</t>
    </r>
  </si>
  <si>
    <t>DE Plan Development</t>
  </si>
  <si>
    <t>XYZ Library</t>
  </si>
  <si>
    <t>A Digital Equity Plan is an essential roadmap for the XYZ Library that is seeking to sustainably support covered populations. This plan will propose overarching goals for reducing access, availability, and adoption disparities within and between the covered populations, and will address the unique digital access barriers faced by covered populations, including low-income families, elderly residents, and individuals with limited digital literacy, within our community.
By developing a tailored Digital Equity Plan, the Library can identify and bridge critical gaps in digital access, affordability, and skills that prevent equitable participation in educational, healthcare, and employment opportunities. This initiative will enable the XYZ Library to align with Tribal efforts, leveraging resources, fostering collaboration, and ensuring that community members have the necessary tools and support for meaningful digital inclusion.
The XYZ Library plays a vital role in connecting the Tribal Government to the community through its existing network of individuals, organizations, and activities. The community leaders within the institution have established and strong relationships with stakeholder groups within the covered populations. The XYZ Library has a track record of building collaborative environments and strong stakeholder engagement, which is an essential skill that will help track the success of the digital equity project. The XYZ Library has developed a proven approach for engaging and implementing projects working alongside covered populations, that not only builds trust but also fosters a shared commitment to addressing digital inequities, empowering leaders to advocate for and support community members as they navigate the challenges of digital access. This grassroots involvement is key to ensuring that the digital equity plan resonates with and effectively serves the unique needs of the community.
Continued in Additional Explanation Section.</t>
  </si>
  <si>
    <r>
      <rPr>
        <sz val="10"/>
        <color rgb="FF000000"/>
        <rFont val="Arial"/>
        <family val="2"/>
      </rPr>
      <t xml:space="preserve">Budget Category, Description and Amount Included below:
Personnel, Digital Inclusion Coordinator (50 hours @ $20 per hour), $1,000.00
Project Manager, Part-time project oversight and coordination (20 hours @ $25 per hour), $500.00
Community Outreach, Engagement events, workshops, and focus groups with covered populations, $700.00
Materials and Supplies, Printing, digital literacy materials, signage, workshop handouts, etc., $300.00
Technology and Equipment, Laptops, tablets, and mobile hotspots for digital inclusion training sessions, $1,000.00
Consulting Services, Subject-matter expert consultation to align with Tribal Digital Equity Plan, $400.00
Travel Expenses, Travel for outreach to local and tribal communities, including mileage and accommodation, $300.00
Data Collection and Evaluation, Tools and software for assessing digital equity needs and evaluating program impact, $400.00
Miscellaneous, $400.00
</t>
    </r>
    <r>
      <rPr>
        <b/>
        <sz val="10"/>
        <color rgb="FF000000"/>
        <rFont val="Arial"/>
        <family val="2"/>
      </rPr>
      <t xml:space="preserve">Total Project Cost - $5,000.00
</t>
    </r>
    <r>
      <rPr>
        <sz val="10"/>
        <color rgb="FF000000"/>
        <rFont val="Arial"/>
        <family val="2"/>
      </rPr>
      <t xml:space="preserve">
This budget includes the Digital Inclusion Coordinator to lead the development and implementation of digital inclusion activities. The Coordinator’s role will focus on addressing digital barriers, managing resources, and supporting community members’ digital skill-building, ensuring alignment with Tribal Digital Equity Plan objectives.</t>
    </r>
  </si>
  <si>
    <r>
      <rPr>
        <b/>
        <sz val="10"/>
        <color rgb="FF000000"/>
        <rFont val="Arial"/>
        <family val="2"/>
      </rPr>
      <t>Digital Inclusion Coordinator:
Rate:</t>
    </r>
    <r>
      <rPr>
        <sz val="10"/>
        <color rgb="FF000000"/>
        <rFont val="Arial"/>
        <family val="2"/>
      </rPr>
      <t xml:space="preserve"> $20 per hour
</t>
    </r>
    <r>
      <rPr>
        <b/>
        <sz val="10"/>
        <color rgb="FF000000"/>
        <rFont val="Arial"/>
        <family val="2"/>
      </rPr>
      <t>Hours</t>
    </r>
    <r>
      <rPr>
        <sz val="10"/>
        <color rgb="FF000000"/>
        <rFont val="Arial"/>
        <family val="2"/>
      </rPr>
      <t xml:space="preserve">: 50 hours
Calculation:
20×50=1,000
</t>
    </r>
    <r>
      <rPr>
        <b/>
        <sz val="10"/>
        <color rgb="FF000000"/>
        <rFont val="Arial"/>
        <family val="2"/>
      </rPr>
      <t xml:space="preserve">Total: $1,000.00
</t>
    </r>
    <r>
      <rPr>
        <sz val="10"/>
        <color rgb="FF000000"/>
        <rFont val="Arial"/>
        <family val="2"/>
      </rPr>
      <t xml:space="preserve">
</t>
    </r>
    <r>
      <rPr>
        <b/>
        <sz val="10"/>
        <color rgb="FF000000"/>
        <rFont val="Arial"/>
        <family val="2"/>
      </rPr>
      <t>Project Manager:
Rate:</t>
    </r>
    <r>
      <rPr>
        <sz val="10"/>
        <color rgb="FF000000"/>
        <rFont val="Arial"/>
        <family val="2"/>
      </rPr>
      <t xml:space="preserve"> $25 per hour
</t>
    </r>
    <r>
      <rPr>
        <b/>
        <sz val="10"/>
        <color rgb="FF000000"/>
        <rFont val="Arial"/>
        <family val="2"/>
      </rPr>
      <t xml:space="preserve">Hours: </t>
    </r>
    <r>
      <rPr>
        <sz val="10"/>
        <color rgb="FF000000"/>
        <rFont val="Arial"/>
        <family val="2"/>
      </rPr>
      <t xml:space="preserve">20 hours
Calculation:
25×20=500
</t>
    </r>
    <r>
      <rPr>
        <b/>
        <sz val="10"/>
        <color rgb="FF000000"/>
        <rFont val="Arial"/>
        <family val="2"/>
      </rPr>
      <t xml:space="preserve">Total: $500.00
</t>
    </r>
    <r>
      <rPr>
        <sz val="10"/>
        <color rgb="FF000000"/>
        <rFont val="Arial"/>
        <family val="2"/>
      </rPr>
      <t xml:space="preserve">
</t>
    </r>
    <r>
      <rPr>
        <b/>
        <sz val="10"/>
        <color rgb="FF000000"/>
        <rFont val="Arial"/>
        <family val="2"/>
      </rPr>
      <t>Community Outreach
Community Events</t>
    </r>
    <r>
      <rPr>
        <sz val="10"/>
        <color rgb="FF000000"/>
        <rFont val="Arial"/>
        <family val="2"/>
      </rPr>
      <t xml:space="preserve">: $500.00 (venue, refreshments, advertising)
</t>
    </r>
    <r>
      <rPr>
        <b/>
        <sz val="10"/>
        <color rgb="FF000000"/>
        <rFont val="Arial"/>
        <family val="2"/>
      </rPr>
      <t>Workshops and Focus Groups:</t>
    </r>
    <r>
      <rPr>
        <sz val="10"/>
        <color rgb="FF000000"/>
        <rFont val="Arial"/>
        <family val="2"/>
      </rPr>
      <t xml:space="preserve"> $200.00 (facilitators, materials)
</t>
    </r>
    <r>
      <rPr>
        <b/>
        <sz val="10"/>
        <color rgb="FF000000"/>
        <rFont val="Arial"/>
        <family val="2"/>
      </rPr>
      <t>Promotional Materials:</t>
    </r>
    <r>
      <rPr>
        <sz val="10"/>
        <color rgb="FF000000"/>
        <rFont val="Arial"/>
        <family val="2"/>
      </rPr>
      <t xml:space="preserve"> $200.00 (flyers, posters, digital ads)
</t>
    </r>
    <r>
      <rPr>
        <b/>
        <sz val="10"/>
        <color rgb="FF000000"/>
        <rFont val="Arial"/>
        <family val="2"/>
      </rPr>
      <t xml:space="preserve">Total Cost: $700.00
</t>
    </r>
    <r>
      <rPr>
        <sz val="10"/>
        <color rgb="FF000000"/>
        <rFont val="Arial"/>
        <family val="2"/>
      </rPr>
      <t xml:space="preserve">
</t>
    </r>
    <r>
      <rPr>
        <b/>
        <sz val="10"/>
        <color rgb="FF000000"/>
        <rFont val="Arial"/>
        <family val="2"/>
      </rPr>
      <t xml:space="preserve">Materials and Supplies
Printing and Copies: </t>
    </r>
    <r>
      <rPr>
        <sz val="10"/>
        <color rgb="FF000000"/>
        <rFont val="Arial"/>
        <family val="2"/>
      </rPr>
      <t xml:space="preserve">$150.00
</t>
    </r>
    <r>
      <rPr>
        <b/>
        <sz val="10"/>
        <color rgb="FF000000"/>
        <rFont val="Arial"/>
        <family val="2"/>
      </rPr>
      <t>Digital Literacy Handouts</t>
    </r>
    <r>
      <rPr>
        <sz val="10"/>
        <color rgb="FF000000"/>
        <rFont val="Arial"/>
        <family val="2"/>
      </rPr>
      <t xml:space="preserve">: $100.00
</t>
    </r>
    <r>
      <rPr>
        <b/>
        <sz val="10"/>
        <color rgb="FF000000"/>
        <rFont val="Arial"/>
        <family val="2"/>
      </rPr>
      <t>Miscellaneous Workshop Supplies:</t>
    </r>
    <r>
      <rPr>
        <sz val="10"/>
        <color rgb="FF000000"/>
        <rFont val="Arial"/>
        <family val="2"/>
      </rPr>
      <t xml:space="preserve"> $50.00
</t>
    </r>
    <r>
      <rPr>
        <b/>
        <sz val="10"/>
        <color rgb="FF000000"/>
        <rFont val="Arial"/>
        <family val="2"/>
      </rPr>
      <t xml:space="preserve">Total Cost: $300.00
</t>
    </r>
    <r>
      <rPr>
        <sz val="10"/>
        <color rgb="FF000000"/>
        <rFont val="Arial"/>
        <family val="2"/>
      </rPr>
      <t xml:space="preserve">
Continued in Additional Explanation Section.</t>
    </r>
  </si>
  <si>
    <t>SUBTOTAL SUBRECIPIENTS</t>
  </si>
  <si>
    <t>Contractor
Name/Organization</t>
  </si>
  <si>
    <t>Contractor Costs</t>
  </si>
  <si>
    <r>
      <t xml:space="preserve">$ Value of Administrative Costs 
</t>
    </r>
    <r>
      <rPr>
        <sz val="11"/>
        <rFont val="Arial"/>
        <family val="2"/>
      </rPr>
      <t>(Cap of 3% of Total Grant)</t>
    </r>
  </si>
  <si>
    <t>Digital Equity Specialist</t>
  </si>
  <si>
    <t>To estimate the cost of contracting a Digital Equity Specialist, we conducted a bid process in alignment with the organization’s procurement policies. This process involved:
Establishing Scope and Rate Criteria: We determined the specific skills and experience level required for the role, setting an hourly rate target based on industry standards and organizational budget constraints.
Request for Proposals (RFP) Distribution: An RFP was distributed to qualified vendors and contractors specializing in digital equity, detailing the project scope, expected outcomes, and hourly rate guidelines.
Evaluation of Bids: Proposals were reviewed based on criteria such as cost efficiency, relevant experience, and project approach. Bids that met quality and qualification benchmarks while adhering to the target hourly rate were shortlisted.
Selection and Contract Cost Estimate: A competitive hourly rate of $18.55 was secured for the contract, based on the most competitive bid meeting all standards. Estimating costs for a projected 156-hour contract, the total contract estimate came to $2,893.80.
This structured approach ensures that the contract estimate reflects fair market rates and aligns with organizational goals for cost-effective procurement.</t>
  </si>
  <si>
    <r>
      <rPr>
        <b/>
        <sz val="10"/>
        <color rgb="FF000000"/>
        <rFont val="Arial"/>
        <family val="2"/>
      </rPr>
      <t>Calculation of Costs:
Cost per hour:</t>
    </r>
    <r>
      <rPr>
        <sz val="10"/>
        <color rgb="FF000000"/>
        <rFont val="Arial"/>
        <family val="2"/>
      </rPr>
      <t xml:space="preserve"> $18.55
</t>
    </r>
    <r>
      <rPr>
        <b/>
        <sz val="10"/>
        <color rgb="FF000000"/>
        <rFont val="Arial"/>
        <family val="2"/>
      </rPr>
      <t>Total hours:</t>
    </r>
    <r>
      <rPr>
        <sz val="10"/>
        <color rgb="FF000000"/>
        <rFont val="Arial"/>
        <family val="2"/>
      </rPr>
      <t xml:space="preserve"> 156
Total Cost=Hourly Rate×Total Hours
Total Cost=18.55×156=</t>
    </r>
    <r>
      <rPr>
        <b/>
        <sz val="10"/>
        <color rgb="FF000000"/>
        <rFont val="Arial"/>
        <family val="2"/>
      </rPr>
      <t xml:space="preserve">2,893.80
</t>
    </r>
    <r>
      <rPr>
        <sz val="10"/>
        <color rgb="FF000000"/>
        <rFont val="Arial"/>
        <family val="2"/>
      </rPr>
      <t xml:space="preserve">
In summary, contracting the specialist at $18.55 per hour for 156 hours will result in a total cost of $2,893.80.</t>
    </r>
  </si>
  <si>
    <t>SUBTOTAL CONTRACTORS</t>
  </si>
  <si>
    <t>TOTAL CONTRACTUAL/SUBAWARDS</t>
  </si>
  <si>
    <t xml:space="preserve">Additional Explanation (as needed):
Subrecipient Cost Calculation cont.
Technology and Equipment
Tablets (2): $800.00
Mobile Hotspots Rentals: $200.00
Total Cost: $1,000.00
Consulting Services
Consultant Fee: $400.00 (10 hours @ $100 per hour)
Total Cost: $400.00
Travel Expenses
Local Travel for Outreach: $300.00 (includes mileage reimbursement for community outreach trips)
Total Cost: $300.00
Data Collection and Evaluation
Data Collection Tool: $200.00
Report Template and Analysis Tools: $200.00
Total Cost: $400.00
Miscellaneous/Other
Other: $400.00
Total Cost: $400.00
Summary: 
The total cost for the sub-grant recipient is $5,000.00.
Continued Subrecipient Justification of Need:
By developing a tailored Digital Equity Plan, the library can identify and bridge critical gaps in digital access, affordability, and skills that prevent equitable participation in educational, healthcare, and employment opportunities. This initiative will enable the XYZ Library to align with Tribal efforts, leveraging resources, fostering collaboration, and ensuring that community members have the necessary tools and support for meaningful digital inclusion.
</t>
  </si>
  <si>
    <r>
      <t xml:space="preserve">INSTRUCTIONS
1. </t>
    </r>
    <r>
      <rPr>
        <sz val="10"/>
        <rFont val="Arial"/>
        <family val="2"/>
      </rPr>
      <t xml:space="preserve">Before entering data, confirm that information in the “Other” tab is not included elsewhere in the Consolidated Budget Form. See Guidance below for further information on what falls under the “other direct costs” umbrella.
</t>
    </r>
    <r>
      <rPr>
        <b/>
        <sz val="10"/>
        <rFont val="Arial"/>
        <family val="2"/>
      </rPr>
      <t xml:space="preserve">2. </t>
    </r>
    <r>
      <rPr>
        <sz val="10"/>
        <rFont val="Arial"/>
        <family val="2"/>
      </rPr>
      <t>For each line-item, write a brief general description (Column A) on what activities are covered by the proposed cost.</t>
    </r>
    <r>
      <rPr>
        <b/>
        <sz val="10"/>
        <rFont val="Arial"/>
        <family val="2"/>
      </rPr>
      <t xml:space="preserve">
3. </t>
    </r>
    <r>
      <rPr>
        <sz val="10"/>
        <rFont val="Arial"/>
        <family val="2"/>
      </rPr>
      <t>Enter the total cost for the line item in Column B.</t>
    </r>
    <r>
      <rPr>
        <b/>
        <sz val="10"/>
        <rFont val="Arial"/>
        <family val="2"/>
      </rPr>
      <t xml:space="preserve">
4. </t>
    </r>
    <r>
      <rPr>
        <sz val="10"/>
        <rFont val="Arial"/>
        <family val="2"/>
      </rPr>
      <t xml:space="preserve">For the “Basis for Estimating Costs” field (Column E), provide sources used to estimate the sum entered in Column B. Examples include contractor quotes, prior purchases of similar or like items, published price list.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 xml:space="preserve">5. </t>
    </r>
    <r>
      <rPr>
        <sz val="10"/>
        <rFont val="Arial"/>
        <family val="2"/>
      </rPr>
      <t xml:space="preserve">Use the “Calculations” field (Column J) to explain the mathematical rationale for the sum entered in Column B, including any relevant information used in determining total costs. For example, if entering a printing cost, include the number of materials to print and the rate; if entering an educational expense, include the price of the session and the number of personnel participating. 
</t>
    </r>
    <r>
      <rPr>
        <b/>
        <sz val="10"/>
        <rFont val="Arial"/>
        <family val="2"/>
      </rPr>
      <t xml:space="preserve">6. </t>
    </r>
    <r>
      <rPr>
        <sz val="10"/>
        <rFont val="Arial"/>
        <family val="2"/>
      </rPr>
      <t>Enter the dollar value of funds from the total that will go towards administrative costs, if any, in Column C. Please note, this information is used to track administrative costs related to the NE Planning Grant Program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t>
    </r>
    <r>
      <rPr>
        <b/>
        <sz val="10"/>
        <rFont val="Arial"/>
        <family val="2"/>
      </rPr>
      <t xml:space="preserve">
7. </t>
    </r>
    <r>
      <rPr>
        <sz val="10"/>
        <rFont val="Arial"/>
        <family val="2"/>
      </rPr>
      <t>Enter the dollar value of funds from the total that will go towards evaluation of subgrants costs, if any, in Column D.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t>
    </r>
    <r>
      <rPr>
        <b/>
        <sz val="10"/>
        <rFont val="Arial"/>
        <family val="2"/>
      </rPr>
      <t xml:space="preserve">
GUIDANCE
1. </t>
    </r>
    <r>
      <rPr>
        <sz val="10"/>
        <rFont val="Arial"/>
        <family val="2"/>
      </rPr>
      <t>Other direct costs are direct cost items required for the project that do not fit clearly into other categories. These direct costs should not be included in the indirect costs (for which the indirect rate is being applied for this project).  Examples include tuition and printing costs, which can be directly charged to the project and are not duplicated in indirect costs (i.e., overhead costs).</t>
    </r>
  </si>
  <si>
    <t>General Description</t>
  </si>
  <si>
    <t xml:space="preserve"> Cost             </t>
  </si>
  <si>
    <t>Digital Literacy Train the Trainer Online Course</t>
  </si>
  <si>
    <t>A Project Manager’s attendance at a Digital Literacy Train-the-Trainer course is essential for the successful execution of the Digital Equity Plan. This course equips the Project Manager with the latest techniques and resources to effectively lead and support digital literacy initiatives, enabling them to train local facilitators and community representatives who directly engage with covered populations. By participating in this specialized training, the Project Manager gains valuable skills to coordinate, implement, and sustain digital literacy efforts across diverse communities, ensuring the project’s long-term impact and alignment with digital equity goals.</t>
  </si>
  <si>
    <r>
      <rPr>
        <sz val="10"/>
        <color rgb="FF000000"/>
        <rFont val="Arial"/>
        <family val="2"/>
      </rPr>
      <t xml:space="preserve">Cost Summary for Course Fee
</t>
    </r>
    <r>
      <rPr>
        <b/>
        <sz val="10"/>
        <color rgb="FF000000"/>
        <rFont val="Arial"/>
        <family val="2"/>
      </rPr>
      <t>Course Fee</t>
    </r>
    <r>
      <rPr>
        <sz val="10"/>
        <color rgb="FF000000"/>
        <rFont val="Arial"/>
        <family val="2"/>
      </rPr>
      <t xml:space="preserve">: $1,500
</t>
    </r>
    <r>
      <rPr>
        <b/>
        <sz val="10"/>
        <color rgb="FF000000"/>
        <rFont val="Arial"/>
        <family val="2"/>
      </rPr>
      <t>Number of Courses:</t>
    </r>
    <r>
      <rPr>
        <sz val="10"/>
        <color rgb="FF000000"/>
        <rFont val="Arial"/>
        <family val="2"/>
      </rPr>
      <t xml:space="preserve"> 1
Total Cost Calculation
Total Cost=Course Fee x Number of Courses
Total Cost=1,500x1
Summary
</t>
    </r>
    <r>
      <rPr>
        <b/>
        <sz val="10"/>
        <color rgb="FF000000"/>
        <rFont val="Arial"/>
        <family val="2"/>
      </rPr>
      <t xml:space="preserve">Total Cost for Course Fee: $1,500.00.
</t>
    </r>
    <r>
      <rPr>
        <sz val="10"/>
        <color rgb="FF000000"/>
        <rFont val="Arial"/>
        <family val="2"/>
      </rPr>
      <t xml:space="preserve">
Attending the Digital Literacy Train-the-Trainer course is crucial for the Project Manager to successfully execute the Digital Equity Plan. This training provides essential techniques and resources to lead digital literacy initiatives, enabling the Manager to effectively train local facilitators and support covered populations. Ultimately, this investment ensures the long-term impact of digital literacy efforts in diverse communities.</t>
    </r>
  </si>
  <si>
    <t>TOTAL OTHER DIRECT COSTS</t>
  </si>
  <si>
    <r>
      <rPr>
        <sz val="10"/>
        <rFont val="Arial"/>
        <family val="2"/>
      </rPr>
      <t>Additional Explanation (as needed):</t>
    </r>
    <r>
      <rPr>
        <b/>
        <sz val="10"/>
        <rFont val="Arial"/>
        <family val="2"/>
      </rPr>
      <t xml:space="preserve">
</t>
    </r>
  </si>
  <si>
    <t>h. Indirect Costs</t>
  </si>
  <si>
    <r>
      <rPr>
        <b/>
        <sz val="10"/>
        <rFont val="Arial"/>
        <family val="2"/>
      </rPr>
      <t>INSTRUCTIONS</t>
    </r>
    <r>
      <rPr>
        <sz val="10"/>
        <rFont val="Arial"/>
        <family val="2"/>
      </rPr>
      <t xml:space="preserve">
</t>
    </r>
    <r>
      <rPr>
        <b/>
        <sz val="10"/>
        <rFont val="Arial"/>
        <family val="2"/>
      </rPr>
      <t xml:space="preserve">1. </t>
    </r>
    <r>
      <rPr>
        <sz val="10"/>
        <rFont val="Arial"/>
        <family val="2"/>
      </rPr>
      <t xml:space="preserve">Prior to entering data, review the definition of indirect costs and the items applicable to this classification. See #1 under Guidance section below. Check that funds accounted for in this tab are not found elsewhere in the CBF. A grantee can never double-charge a cost as both a direct and an indirect administrative cost.
</t>
    </r>
    <r>
      <rPr>
        <b/>
        <sz val="10"/>
        <rFont val="Arial"/>
        <family val="2"/>
      </rPr>
      <t>2.</t>
    </r>
    <r>
      <rPr>
        <sz val="10"/>
        <rFont val="Arial"/>
        <family val="2"/>
      </rPr>
      <t xml:space="preserve"> Enter the rate period, or the date range during which the applicant’s applicable indirect cost rate is valid, in Column A.
</t>
    </r>
    <r>
      <rPr>
        <b/>
        <sz val="10"/>
        <rFont val="Arial"/>
        <family val="2"/>
      </rPr>
      <t>3.</t>
    </r>
    <r>
      <rPr>
        <sz val="10"/>
        <rFont val="Arial"/>
        <family val="2"/>
      </rPr>
      <t xml:space="preserve"> Enter the appropriate indirect cost base (Column B).
      • If the applicant has a current Negotiated Indirect Cost Rate Agreement (NICRA), they must use the appropriate indirect cost base defined in the agreement.
      • If not using a NICRA, the appropriate indirect cost base is the applicant’s Modified Direct Costs as described in 2 CFR 4.414(f) - as recently updated by OMB. For more information, see #3 under Guidance below.  
Once entered, the total indirect costs (Column D) will automatically calculate.
</t>
    </r>
    <r>
      <rPr>
        <b/>
        <sz val="10"/>
        <rFont val="Arial"/>
        <family val="2"/>
      </rPr>
      <t>4.</t>
    </r>
    <r>
      <rPr>
        <sz val="10"/>
        <rFont val="Arial"/>
        <family val="2"/>
      </rPr>
      <t xml:space="preserve"> Enter the dollar value of funds from the total indirect costs that will go towards administrative costs, if any, in Column E. Please note, this information is used to track administrative costs related to the NE Planning Grant Program but is not subject to the 3% cap on expenses related to the administration of the grant. The 3% cap on expenses related to the administration of the grant only applies to the NE Capacity Grant Program. Use the "Additional Explanation (as needed)" field to provide a detailed summary of projects expenses related to administrative costs. The summary should include the total amount of expenses related to administrative costs and the corresponding percentages.
</t>
    </r>
    <r>
      <rPr>
        <b/>
        <sz val="10"/>
        <rFont val="Arial"/>
        <family val="2"/>
      </rPr>
      <t>5.</t>
    </r>
    <r>
      <rPr>
        <sz val="10"/>
        <rFont val="Arial"/>
        <family val="2"/>
      </rPr>
      <t xml:space="preserve"> Enter the dollar value of funds from the total indirect costs that will go towards evaluation of subgrants costs, if any, in Column F.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6.</t>
    </r>
    <r>
      <rPr>
        <sz val="10"/>
        <rFont val="Arial"/>
        <family val="2"/>
      </rPr>
      <t xml:space="preserve"> Enter a description of the entered values in the “Explanation of Indirect Cost Base” field (Columns G-H), including which of the two options outlined in #3 above was taken to determine the indirect cost rate. Explain how you will account for direct and indirect personnel costs charged to the grant with the statutory 3% cap on administrative costs and 5% cap on evaluation costs. It is the Eligible Entity’s responsibility to determine whether their indirect costs include such expenses subject to the caps, and account for them appropriately.  The Eligible Entity must document such accounting and make it available to NTIA and NIST if requested.
</t>
    </r>
    <r>
      <rPr>
        <b/>
        <sz val="10"/>
        <rFont val="Arial"/>
        <family val="2"/>
      </rPr>
      <t>7.</t>
    </r>
    <r>
      <rPr>
        <sz val="10"/>
        <rFont val="Arial"/>
        <family val="2"/>
      </rPr>
      <t xml:space="preserve"> Use the “Calculations” field (Column J) to explain the mathematical rationale behind the total indirect cost not already captured by the fields. Note that the rates and how they are applied should not be averaged to get one indirect cost percentage. Use this space to communicate complex calculations or rates that do not correspond to the below. If questions exist, contact the DE inbox at digitalequity@ntia.gov  before filling out this section.
</t>
    </r>
    <r>
      <rPr>
        <b/>
        <sz val="10"/>
        <rFont val="Arial"/>
        <family val="2"/>
      </rPr>
      <t>GUIDANCE</t>
    </r>
    <r>
      <rPr>
        <sz val="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By their nature, indirect costs are those recipient costs that are not directly associated with the recipient’s execution of its grant-funded project, but that are necessary to the operation of the organization and the performance of its programs.  
</t>
    </r>
    <r>
      <rPr>
        <b/>
        <sz val="10"/>
        <rFont val="Arial"/>
        <family val="2"/>
      </rPr>
      <t>2.</t>
    </r>
    <r>
      <rPr>
        <sz val="10"/>
        <rFont val="Arial"/>
        <family val="2"/>
      </rPr>
      <t xml:space="preserve"> Indirect costs may be charged to the award if the applicant does not have a current negotiated indirect cost rate or the applicant has never received a negotiated indirect cost rate and elects to charge a de minimis rate of 15% of modified total direct costs (MTDC) as described in 2 CFR 200.414(f), which can be used indefinitely. A de minimis rate may be applied to any non-federal entity (NFE) that does not have a current negotiated rate (including provisional rates). In April, 2022, OMB published updates to 2 CFR 200. In those updates, OMB increased the de minimis rate from 10% to 15% of Modified Total Direct Costs, and also changed how these costs are calculated. See https://www.federalregister.gov/documents/2024/04/22/2024-07496/guidance-for-federal-financial-assistance for additional information.
</t>
    </r>
    <r>
      <rPr>
        <b/>
        <sz val="10"/>
        <rFont val="Arial"/>
        <family val="2"/>
      </rPr>
      <t>3.</t>
    </r>
    <r>
      <rPr>
        <sz val="10"/>
        <rFont val="Arial"/>
        <family val="2"/>
      </rPr>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Note that recipients and subrecipients can elect a lower de minimis rate at their discretion, and modify the definition of MTDC to permit inclusion of the first $50,000 of any one subaward in the base period of performance. Neither federal agencies nor pass-through entities may require recipients and subrecipients to use a de minimis rate lower than the standard, unless mandated by federal statute or regulation. See 2 CFR 200.414 for additional guidance. In April, 2022, OMB published updates to 2 CFR 200. In those updates, the updated calculation of Modified Total Direct Costs raised the subaward threshold from $25,000 to $50,000. See https://www.federalregister.gov/documents/2024/04/22/2024-07496/guidance-for-federal-financial-assistance for additional information.                                                                                                                                                                            
</t>
    </r>
    <r>
      <rPr>
        <b/>
        <sz val="10"/>
        <rFont val="Arial"/>
        <family val="2"/>
      </rPr>
      <t>4.</t>
    </r>
    <r>
      <rPr>
        <sz val="10"/>
        <rFont val="Arial"/>
        <family val="2"/>
      </rPr>
      <t xml:space="preserve"> NOTE: A Recipient who elects to employ the 15% de minimis Indirect Cost rate cannot claim "unrecovered indirect costs" as a Cost Share contribution (see 2 CFR 200.306(c)).  These costs cannot be reflected as actual indirect cost rates realized by the organization, and therefore are not verifiable in the Recipient records as required by Federal Regulation (§200.306(b)(1)).</t>
    </r>
  </si>
  <si>
    <t>Rate Period</t>
  </si>
  <si>
    <t>Indirect Cost Base ($)</t>
  </si>
  <si>
    <t>Indirect Cost Rate (%)</t>
  </si>
  <si>
    <t>Total Indirect Costs ($)</t>
  </si>
  <si>
    <t xml:space="preserve">Explanation of Indirect Cost Base </t>
  </si>
  <si>
    <t>January 1, 2025 - December 31, 2028.</t>
  </si>
  <si>
    <t>Using a negotiated indirect cost rate agreement allows our tribal government to fairly allocate indirect costs associated with salaries and fringe benefits at 12%, ensuring that essential administrative and support functions are adequately funded. Digital Equity Plan will take 6 months to complete. The NICRA is attached to application and has an approval date from January 1, 2025 through December 31, 2028.</t>
  </si>
  <si>
    <r>
      <rPr>
        <sz val="11"/>
        <color rgb="FF000000"/>
        <rFont val="Arial"/>
        <family val="2"/>
      </rPr>
      <t xml:space="preserve">To calculate the total indirect costs we will apply the 12% indirect cost rate to the total salaries and fringe benefits amount.
</t>
    </r>
    <r>
      <rPr>
        <b/>
        <sz val="11"/>
        <color rgb="FF000000"/>
        <rFont val="Arial"/>
        <family val="2"/>
      </rPr>
      <t>Total Salaries and Fringe Benefits:</t>
    </r>
    <r>
      <rPr>
        <sz val="11"/>
        <color rgb="FF000000"/>
        <rFont val="Arial"/>
        <family val="2"/>
      </rPr>
      <t xml:space="preserve"> $25,139.68
</t>
    </r>
    <r>
      <rPr>
        <b/>
        <sz val="11"/>
        <color rgb="FF000000"/>
        <rFont val="Arial"/>
        <family val="2"/>
      </rPr>
      <t>Indirect Cost Rate:</t>
    </r>
    <r>
      <rPr>
        <sz val="11"/>
        <color rgb="FF000000"/>
        <rFont val="Arial"/>
        <family val="2"/>
      </rPr>
      <t xml:space="preserve"> 12%
Calculation of Indirect Costs
Indirect Costs=(Total Salaries+Fringe Benefits)×Indirect Cost Rate
Indirect Costs=(17,704+7,436=25,139.68)×0.12=3,016.76
Summary
</t>
    </r>
    <r>
      <rPr>
        <b/>
        <sz val="11"/>
        <color rgb="FF000000"/>
        <rFont val="Arial"/>
        <family val="2"/>
      </rPr>
      <t xml:space="preserve">Total Indirect Costs (12%): </t>
    </r>
    <r>
      <rPr>
        <sz val="11"/>
        <color rgb="FF000000"/>
        <rFont val="Arial"/>
        <family val="2"/>
      </rPr>
      <t xml:space="preserve">$3,016.76
The total indirect costs charged will be $3,016.76, applied to the salaries and fringe benefits.
Cost of Indirect Costs charged to Evaluation Cap
Continued in Additional Explanation Section. </t>
    </r>
  </si>
  <si>
    <t>TOTAL INDIRECT COSTS</t>
  </si>
  <si>
    <r>
      <rPr>
        <sz val="10"/>
        <color rgb="FF000000"/>
        <rFont val="Arial"/>
        <family val="2"/>
      </rPr>
      <t xml:space="preserve">Additional Explanation (as needed):
</t>
    </r>
    <r>
      <rPr>
        <b/>
        <sz val="10"/>
        <color rgb="FF000000"/>
        <rFont val="Arial"/>
        <family val="2"/>
      </rPr>
      <t>ADMINISTRATIVE INDIRECT COST
80%</t>
    </r>
    <r>
      <rPr>
        <sz val="10"/>
        <color rgb="FF000000"/>
        <rFont val="Arial"/>
        <family val="2"/>
      </rPr>
      <t xml:space="preserve"> of Project Manager's time will be spent on administration of the grant.</t>
    </r>
    <r>
      <rPr>
        <b/>
        <sz val="10"/>
        <color rgb="FF000000"/>
        <rFont val="Arial"/>
        <family val="2"/>
      </rPr>
      <t xml:space="preserve"> Total Hours</t>
    </r>
    <r>
      <rPr>
        <sz val="10"/>
        <color rgb="FF000000"/>
        <rFont val="Arial"/>
        <family val="2"/>
      </rPr>
      <t xml:space="preserve">: 80 hours × 0.80 = </t>
    </r>
    <r>
      <rPr>
        <b/>
        <sz val="10"/>
        <color rgb="FF000000"/>
        <rFont val="Arial"/>
        <family val="2"/>
      </rPr>
      <t>64 hours</t>
    </r>
    <r>
      <rPr>
        <sz val="10"/>
        <color rgb="FF000000"/>
        <rFont val="Arial"/>
        <family val="2"/>
      </rPr>
      <t xml:space="preserve"> Hourly Rate: $24.65 Total Hours = 64 hours, Hourly Rate = $24.65 Calculation: </t>
    </r>
    <r>
      <rPr>
        <b/>
        <sz val="10"/>
        <color rgb="FF000000"/>
        <rFont val="Arial"/>
        <family val="2"/>
      </rPr>
      <t>Total Salary</t>
    </r>
    <r>
      <rPr>
        <sz val="10"/>
        <color rgb="FF000000"/>
        <rFont val="Arial"/>
        <family val="2"/>
      </rPr>
      <t>=Total Hours×Hourly Rate=64×24.65=</t>
    </r>
    <r>
      <rPr>
        <b/>
        <sz val="10"/>
        <color rgb="FF000000"/>
        <rFont val="Arial"/>
        <family val="2"/>
      </rPr>
      <t xml:space="preserve">1,577.60 </t>
    </r>
    <r>
      <rPr>
        <sz val="10"/>
        <color rgb="FF000000"/>
        <rFont val="Arial"/>
        <family val="2"/>
      </rPr>
      <t xml:space="preserve">Fringe Benefit Rate: 42% Calculation: </t>
    </r>
    <r>
      <rPr>
        <b/>
        <sz val="10"/>
        <color rgb="FF000000"/>
        <rFont val="Arial"/>
        <family val="2"/>
      </rPr>
      <t>Fringe Benefits</t>
    </r>
    <r>
      <rPr>
        <sz val="10"/>
        <color rgb="FF000000"/>
        <rFont val="Arial"/>
        <family val="2"/>
      </rPr>
      <t>=Total Salary×Fringe Benefit Rate=1,577.60×0.42=</t>
    </r>
    <r>
      <rPr>
        <b/>
        <sz val="10"/>
        <color rgb="FF000000"/>
        <rFont val="Arial"/>
        <family val="2"/>
      </rPr>
      <t xml:space="preserve">662.59 </t>
    </r>
    <r>
      <rPr>
        <sz val="10"/>
        <color rgb="FF000000"/>
        <rFont val="Arial"/>
        <family val="2"/>
      </rPr>
      <t xml:space="preserve">Calculation: </t>
    </r>
    <r>
      <rPr>
        <b/>
        <sz val="10"/>
        <color rgb="FF000000"/>
        <rFont val="Arial"/>
        <family val="2"/>
      </rPr>
      <t>Indirect Costs</t>
    </r>
    <r>
      <rPr>
        <sz val="10"/>
        <color rgb="FF000000"/>
        <rFont val="Arial"/>
        <family val="2"/>
      </rPr>
      <t>=(Total Salary+Fringe Benefits)×Indirect Cost Rate=(1,577.60+662.59 )×0.12=</t>
    </r>
    <r>
      <rPr>
        <b/>
        <sz val="10"/>
        <color rgb="FF000000"/>
        <rFont val="Arial"/>
        <family val="2"/>
      </rPr>
      <t>268.82
Total Indirect Costs = $268.82
TOTAL ADMINISTRATIVE INDIRECT COST: $268.82
SUBRECIPIENT EVALUATION INDIRECT COST
20%</t>
    </r>
    <r>
      <rPr>
        <sz val="10"/>
        <color rgb="FF000000"/>
        <rFont val="Arial"/>
        <family val="2"/>
      </rPr>
      <t xml:space="preserve"> of Project Manager's time will be spent on subrecipient evaluation. </t>
    </r>
    <r>
      <rPr>
        <b/>
        <sz val="10"/>
        <color rgb="FF000000"/>
        <rFont val="Arial"/>
        <family val="2"/>
      </rPr>
      <t>Total Hours</t>
    </r>
    <r>
      <rPr>
        <sz val="10"/>
        <color rgb="FF000000"/>
        <rFont val="Arial"/>
        <family val="2"/>
      </rPr>
      <t xml:space="preserve">: 180 hours × 0.20 = </t>
    </r>
    <r>
      <rPr>
        <b/>
        <sz val="10"/>
        <color rgb="FF000000"/>
        <rFont val="Arial"/>
        <family val="2"/>
      </rPr>
      <t>16 hours</t>
    </r>
    <r>
      <rPr>
        <sz val="10"/>
        <color rgb="FF000000"/>
        <rFont val="Arial"/>
        <family val="2"/>
      </rPr>
      <t xml:space="preserve"> Hourly Rate: $24.65 Total Hours = 16 hours, Hourly Rate = $24.65 Calculation: </t>
    </r>
    <r>
      <rPr>
        <b/>
        <sz val="10"/>
        <color rgb="FF000000"/>
        <rFont val="Arial"/>
        <family val="2"/>
      </rPr>
      <t>Total Salary</t>
    </r>
    <r>
      <rPr>
        <sz val="10"/>
        <color rgb="FF000000"/>
        <rFont val="Arial"/>
        <family val="2"/>
      </rPr>
      <t>=Total Hours×Hourly Rate=16×24.65=</t>
    </r>
    <r>
      <rPr>
        <b/>
        <sz val="10"/>
        <color rgb="FF000000"/>
        <rFont val="Arial"/>
        <family val="2"/>
      </rPr>
      <t xml:space="preserve">394.40 </t>
    </r>
    <r>
      <rPr>
        <sz val="10"/>
        <color rgb="FF000000"/>
        <rFont val="Arial"/>
        <family val="2"/>
      </rPr>
      <t xml:space="preserve">Fringe Benefit Rate: 42% Calculation: </t>
    </r>
    <r>
      <rPr>
        <b/>
        <sz val="10"/>
        <color rgb="FF000000"/>
        <rFont val="Arial"/>
        <family val="2"/>
      </rPr>
      <t>Fringe Benefits</t>
    </r>
    <r>
      <rPr>
        <sz val="10"/>
        <color rgb="FF000000"/>
        <rFont val="Arial"/>
        <family val="2"/>
      </rPr>
      <t>=Total Salary×Fringe Benefit Rate=394.40×0.42=</t>
    </r>
    <r>
      <rPr>
        <b/>
        <sz val="10"/>
        <color rgb="FF000000"/>
        <rFont val="Arial"/>
        <family val="2"/>
      </rPr>
      <t xml:space="preserve">165.65 </t>
    </r>
    <r>
      <rPr>
        <sz val="10"/>
        <color rgb="FF000000"/>
        <rFont val="Arial"/>
        <family val="2"/>
      </rPr>
      <t xml:space="preserve">Calculation: </t>
    </r>
    <r>
      <rPr>
        <b/>
        <sz val="10"/>
        <color rgb="FF000000"/>
        <rFont val="Arial"/>
        <family val="2"/>
      </rPr>
      <t>Indirect Costs</t>
    </r>
    <r>
      <rPr>
        <sz val="10"/>
        <color rgb="FF000000"/>
        <rFont val="Arial"/>
        <family val="2"/>
      </rPr>
      <t>=(Total Salary+Fringe Benefits)×Indirect Cost Rate =(394.40+165.65)×0.12=</t>
    </r>
    <r>
      <rPr>
        <b/>
        <sz val="10"/>
        <color rgb="FF000000"/>
        <rFont val="Arial"/>
        <family val="2"/>
      </rPr>
      <t>67.20
Total Indirect Costs = $67.20
TOTAL SUBRECIPIENT EVALUATION INDIRECT COST: $67.20</t>
    </r>
  </si>
  <si>
    <r>
      <rPr>
        <b/>
        <sz val="10"/>
        <rFont val="Arial"/>
        <family val="2"/>
      </rPr>
      <t>INSTRUCTIONS</t>
    </r>
    <r>
      <rPr>
        <sz val="10"/>
        <rFont val="Arial"/>
        <family val="2"/>
      </rPr>
      <t xml:space="preserve">
</t>
    </r>
    <r>
      <rPr>
        <b/>
        <sz val="10"/>
        <rFont val="Arial"/>
        <family val="2"/>
      </rPr>
      <t xml:space="preserve">1. </t>
    </r>
    <r>
      <rPr>
        <sz val="10"/>
        <rFont val="Arial"/>
        <family val="2"/>
      </rPr>
      <t xml:space="preserve">Identify the personnel line-item by entering a position title (Column A). Note that all personnel should be identified by position title and not employee name.
</t>
    </r>
    <r>
      <rPr>
        <b/>
        <sz val="10"/>
        <rFont val="Arial"/>
        <family val="2"/>
      </rPr>
      <t>2.</t>
    </r>
    <r>
      <rPr>
        <sz val="10"/>
        <rFont val="Arial"/>
        <family val="2"/>
      </rPr>
      <t xml:space="preserve"> Indicate whether the position's role is critical to the delivery of the project by entering yes or no from the dropdown in “Key Personnel” (column B).
</t>
    </r>
    <r>
      <rPr>
        <b/>
        <sz val="10"/>
        <rFont val="Arial"/>
        <family val="2"/>
      </rPr>
      <t>3.</t>
    </r>
    <r>
      <rPr>
        <sz val="10"/>
        <rFont val="Arial"/>
        <family val="2"/>
      </rPr>
      <t xml:space="preserve"> Begin populating this table selecting the unit measurement (Column D) (e.g., hours for hourly employees, number of months for monthly) from the dropdown.
</t>
    </r>
    <r>
      <rPr>
        <b/>
        <sz val="10"/>
        <rFont val="Arial"/>
        <family val="2"/>
      </rPr>
      <t>4.</t>
    </r>
    <r>
      <rPr>
        <sz val="10"/>
        <rFont val="Arial"/>
        <family val="2"/>
      </rPr>
      <t xml:space="preserve"> Enter the level of effort based on the unit measurement (Column C) and enter the unit cost (Column E). The subtotal salary (Column F) will automatically calculate.
</t>
    </r>
    <r>
      <rPr>
        <b/>
        <sz val="10"/>
        <rFont val="Arial"/>
        <family val="2"/>
      </rPr>
      <t>5.</t>
    </r>
    <r>
      <rPr>
        <sz val="10"/>
        <rFont val="Arial"/>
        <family val="2"/>
      </rPr>
      <t xml:space="preserve"> Enter the fringe rate (Column H). Fringe benefits (Column G) will automatically calculate based on the fringe rate and subtotal salary. For more guidance on fringe benefits, see #4 under Guidance below.
</t>
    </r>
    <r>
      <rPr>
        <b/>
        <sz val="10"/>
        <rFont val="Arial"/>
        <family val="2"/>
      </rPr>
      <t>6.</t>
    </r>
    <r>
      <rPr>
        <sz val="10"/>
        <rFont val="Arial"/>
        <family val="2"/>
      </rPr>
      <t xml:space="preserve"> Enter the percentage of time dedicated to administrative tasks (Column I). The monetary value of administrative costs (Column J) subject to the 3% cap will automatically calculate.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7.</t>
    </r>
    <r>
      <rPr>
        <sz val="10"/>
        <rFont val="Arial"/>
        <family val="2"/>
      </rPr>
      <t xml:space="preserve"> Enter the percentage of time dedicated to evaluation of subgrants tasks (Column K). The monetary value of evaluation costs (Column L) subject to the 5% cap will automatically calculate.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8.</t>
    </r>
    <r>
      <rPr>
        <sz val="10"/>
        <rFont val="Arial"/>
        <family val="2"/>
      </rPr>
      <t xml:space="preserve"> Enter the percentage of time dedicated to affordable broadband program tasks (Column M). The monetary value of administrative costs (Column N) subject to the 10% cap will automatically calculate.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9.</t>
    </r>
    <r>
      <rPr>
        <sz val="10"/>
        <rFont val="Arial"/>
        <family val="2"/>
      </rPr>
      <t xml:space="preserve"> Enter the percentage of time dedicated to DE Plan updates and maintenance (Column O). The monetary value of evaluation costs (Column P) subject to the 20% cap will automatically calculate. This is only applicable to applicants who already have a DE Plan in place.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10.</t>
    </r>
    <r>
      <rPr>
        <sz val="10"/>
        <rFont val="Arial"/>
        <family val="2"/>
      </rPr>
      <t xml:space="preserve"> The total for each line-item personnel with automatically calculate (Column Q) based on information in the preceding columns. 
</t>
    </r>
    <r>
      <rPr>
        <b/>
        <sz val="10"/>
        <rFont val="Arial"/>
        <family val="2"/>
      </rPr>
      <t>11.</t>
    </r>
    <r>
      <rPr>
        <sz val="10"/>
        <rFont val="Arial"/>
        <family val="2"/>
      </rPr>
      <t xml:space="preserve"> For each personnel line-item, write a justification of need (Column R). Describe the role and its responsibilities, and explain how this role is critical to the delivery of the project. 
</t>
    </r>
    <r>
      <rPr>
        <b/>
        <sz val="10"/>
        <rFont val="Arial"/>
        <family val="2"/>
      </rPr>
      <t>12.</t>
    </r>
    <r>
      <rPr>
        <sz val="10"/>
        <rFont val="Arial"/>
        <family val="2"/>
      </rPr>
      <t xml:space="preserve"> For each personnel line-item, use the Calculations field (Column S) to explain the mathematical rationale for any amounts that required calculations not captured by the Consolidated Budget Form's embedded formulas. Include explanations for how unit cost, fringe rate, percent of time dedicated to administrative tasks, and percent of time dedicated to evaluation tasks were calculated. Include any basis for estimating costs (e.g., market rates, preexisting company policy) and formulas for calculating totals. 
</t>
    </r>
    <r>
      <rPr>
        <b/>
        <sz val="10"/>
        <rFont val="Arial"/>
        <family val="2"/>
      </rPr>
      <t>GUIDANCE</t>
    </r>
    <r>
      <rPr>
        <sz val="10"/>
        <rFont val="Arial"/>
        <family val="2"/>
      </rPr>
      <t xml:space="preserve">
</t>
    </r>
    <r>
      <rPr>
        <b/>
        <sz val="10"/>
        <rFont val="Arial"/>
        <family val="2"/>
      </rPr>
      <t>1.</t>
    </r>
    <r>
      <rPr>
        <sz val="10"/>
        <rFont val="Arial"/>
        <family val="2"/>
      </rPr>
      <t xml:space="preserve"> List project costs solely for employees of the grantee. All personnel costs for subrecipients and contractors must be included within tab "e. Contracts- Subs (Planning)".
</t>
    </r>
    <r>
      <rPr>
        <b/>
        <sz val="10"/>
        <rFont val="Arial"/>
        <family val="2"/>
      </rPr>
      <t>2.</t>
    </r>
    <r>
      <rPr>
        <sz val="10"/>
        <rFont val="Arial"/>
        <family val="2"/>
      </rPr>
      <t xml:space="preserve"> Personnel cannot exceed 100% of their time on all active projects (including other Federal awards or work unrelated to the NE Planning Grant Program).
</t>
    </r>
    <r>
      <rPr>
        <b/>
        <sz val="10"/>
        <rFont val="Arial"/>
        <family val="2"/>
      </rPr>
      <t>3.</t>
    </r>
    <r>
      <rPr>
        <sz val="10"/>
        <rFont val="Arial"/>
        <family val="2"/>
      </rPr>
      <t xml:space="preserve"> If loaded labor rates are utilized, include a description of the costs that the loaded rate is comprised of in the Additional Explanation section below. NIST/DOC must review all components of the loaded labor rate for reasonableness and unallowable costs (e.g., fee or profit). 
</t>
    </r>
    <r>
      <rPr>
        <b/>
        <sz val="10"/>
        <rFont val="Arial"/>
        <family val="2"/>
      </rPr>
      <t>4.</t>
    </r>
    <r>
      <rPr>
        <sz val="10"/>
        <rFont val="Arial"/>
        <family val="2"/>
      </rPr>
      <t xml:space="preserve"> Fringe benefits are allowances and services provided to employees as compensation in addition to regular salaries and wages. The rates and how they are applied should not be averaged to get one fringe cost percentage. Complex calculations should be described/provided in the Additional Explanation section below. 
</t>
    </r>
    <r>
      <rPr>
        <b/>
        <sz val="10"/>
        <rFont val="Arial"/>
        <family val="2"/>
      </rPr>
      <t>5.</t>
    </r>
    <r>
      <rPr>
        <sz val="10"/>
        <rFont val="Arial"/>
        <family val="2"/>
      </rPr>
      <t xml:space="preserve"> The fringe benefit rate should be included for each employee where applicable.</t>
    </r>
  </si>
  <si>
    <r>
      <t xml:space="preserve">$ Value of Administrative Costs
</t>
    </r>
    <r>
      <rPr>
        <sz val="11"/>
        <color theme="1"/>
        <rFont val="Arial"/>
        <family val="2"/>
      </rPr>
      <t>(Cap of 3% of Total Grant)</t>
    </r>
  </si>
  <si>
    <t>% of Time Spent on Expenses Related to Affordable Broadband Program Costs</t>
  </si>
  <si>
    <r>
      <t xml:space="preserve">$ Value of Expenses Related to Affordable Broadband Program Costs
</t>
    </r>
    <r>
      <rPr>
        <sz val="11"/>
        <color theme="1"/>
        <rFont val="Arial"/>
        <family val="2"/>
      </rPr>
      <t>(Cap of 10% of Capacity Grant)</t>
    </r>
  </si>
  <si>
    <t>% of Time Spent on Expenses Related to DE Plan Updates and Maintenance</t>
  </si>
  <si>
    <r>
      <t xml:space="preserve">$ Value of Expenses Related to DE Plan Updates and Maintenance Costs </t>
    </r>
    <r>
      <rPr>
        <sz val="11"/>
        <color theme="1"/>
        <rFont val="Arial"/>
        <family val="2"/>
      </rPr>
      <t xml:space="preserve">
(20% of Capacity Grant)</t>
    </r>
  </si>
  <si>
    <t xml:space="preserve">This role will be responsible for managing all aspects of the project, including overseeing progress reports, evaluating subrecipient performance, ensuring financial compliance, and maintaining adherence to grant guidelines.
The project manager will play a pivotal role in coordinating activities among team members, stakeholders, community partners, and subrecipients, fostering collaboration and alignment with our digital equity goals. By regularly updating our digital equity plan, they will help us assess our overall impact and adapt strategies to meet the evolving needs of the community.
Additionally, the project manager's expertise in tracking deliverables, sub-grantee outputs, and outcomes will be essential for demonstrating accountability to NTIA as the funding agency, stakeholders, and subrecipients. This role is critical to securing ongoing support for our initiatives by providing transparent, data-driven insights into our program’s effectiveness. Investing in a project manager will ensure that we maximize the effectiveness of our grant efforts, ultimately empowering more individuals with essential digital skills and promoting greater equity in access to technology. Due to the nature of these tasks the project manager will be charging time to each project category. </t>
  </si>
  <si>
    <r>
      <rPr>
        <b/>
        <sz val="10"/>
        <color rgb="FF000000"/>
        <rFont val="Arial"/>
        <family val="2"/>
      </rPr>
      <t xml:space="preserve">Position: </t>
    </r>
    <r>
      <rPr>
        <sz val="10"/>
        <color rgb="FF000000"/>
        <rFont val="Arial"/>
        <family val="2"/>
      </rPr>
      <t xml:space="preserve">Project Manager
</t>
    </r>
    <r>
      <rPr>
        <b/>
        <sz val="10"/>
        <color rgb="FF000000"/>
        <rFont val="Arial"/>
        <family val="2"/>
      </rPr>
      <t xml:space="preserve">Salaried Position: </t>
    </r>
    <r>
      <rPr>
        <sz val="10"/>
        <color rgb="FF000000"/>
        <rFont val="Arial"/>
        <family val="2"/>
      </rPr>
      <t xml:space="preserve">Part time on the grant, 5.77% of their time during the capacity portion of the project 1.5 years.
</t>
    </r>
    <r>
      <rPr>
        <b/>
        <sz val="10"/>
        <color rgb="FF000000"/>
        <rFont val="Arial"/>
        <family val="2"/>
      </rPr>
      <t xml:space="preserve">Hourly Rate: </t>
    </r>
    <r>
      <rPr>
        <sz val="10"/>
        <color rgb="FF000000"/>
        <rFont val="Arial"/>
        <family val="2"/>
      </rPr>
      <t>$24.65</t>
    </r>
    <r>
      <rPr>
        <b/>
        <sz val="10"/>
        <color rgb="FF000000"/>
        <rFont val="Arial"/>
        <family val="2"/>
      </rPr>
      <t xml:space="preserve"> Total Hours: </t>
    </r>
    <r>
      <rPr>
        <sz val="10"/>
        <color rgb="FF000000"/>
        <rFont val="Arial"/>
        <family val="2"/>
      </rPr>
      <t>180 hours</t>
    </r>
    <r>
      <rPr>
        <b/>
        <sz val="10"/>
        <color rgb="FF000000"/>
        <rFont val="Arial"/>
        <family val="2"/>
      </rPr>
      <t xml:space="preserve"> Duration: </t>
    </r>
    <r>
      <rPr>
        <sz val="10"/>
        <color rgb="FF000000"/>
        <rFont val="Arial"/>
        <family val="2"/>
      </rPr>
      <t>Remaining PoP</t>
    </r>
    <r>
      <rPr>
        <b/>
        <sz val="10"/>
        <color rgb="FF000000"/>
        <rFont val="Arial"/>
        <family val="2"/>
      </rPr>
      <t xml:space="preserve"> Fringe Benefit Rate: </t>
    </r>
    <r>
      <rPr>
        <sz val="10"/>
        <color rgb="FF000000"/>
        <rFont val="Arial"/>
        <family val="2"/>
      </rPr>
      <t>42%</t>
    </r>
    <r>
      <rPr>
        <b/>
        <sz val="10"/>
        <color rgb="FF000000"/>
        <rFont val="Arial"/>
        <family val="2"/>
      </rPr>
      <t xml:space="preserve"> Indirect Cost Rate: </t>
    </r>
    <r>
      <rPr>
        <sz val="10"/>
        <color rgb="FF000000"/>
        <rFont val="Arial"/>
        <family val="2"/>
      </rPr>
      <t xml:space="preserve">12% (calculated only on total salary and fringe benefits)
</t>
    </r>
    <r>
      <rPr>
        <b/>
        <sz val="10"/>
        <color rgb="FF000000"/>
        <rFont val="Arial"/>
        <family val="2"/>
      </rPr>
      <t xml:space="preserve">
Total Salary: </t>
    </r>
    <r>
      <rPr>
        <sz val="10"/>
        <color rgb="FF000000"/>
        <rFont val="Arial"/>
        <family val="2"/>
      </rPr>
      <t>Total Hours×Hourly Rate=180×24.65=</t>
    </r>
    <r>
      <rPr>
        <b/>
        <sz val="10"/>
        <color rgb="FF000000"/>
        <rFont val="Arial"/>
        <family val="2"/>
      </rPr>
      <t xml:space="preserve">4,437.00
Total Fringe Benefits: </t>
    </r>
    <r>
      <rPr>
        <sz val="10"/>
        <color rgb="FF000000"/>
        <rFont val="Arial"/>
        <family val="2"/>
      </rPr>
      <t>Total Salary×Fringe Benefit Rate=4,437.00×0.42=</t>
    </r>
    <r>
      <rPr>
        <b/>
        <sz val="10"/>
        <color rgb="FF000000"/>
        <rFont val="Arial"/>
        <family val="2"/>
      </rPr>
      <t>1,863.54
Indirect Costs</t>
    </r>
    <r>
      <rPr>
        <sz val="10"/>
        <color rgb="FF000000"/>
        <rFont val="Arial"/>
        <family val="2"/>
      </rPr>
      <t xml:space="preserve">(For use in Indirect Tab): Total Salary+Fringe Benefits×Indirect Cost Rate=4,437.00+1,863.54×0.12=756.06
</t>
    </r>
    <r>
      <rPr>
        <b/>
        <sz val="10"/>
        <color rgb="FF000000"/>
        <rFont val="Arial"/>
        <family val="2"/>
      </rPr>
      <t xml:space="preserve">
ADMINISTRATIVE COST
</t>
    </r>
    <r>
      <rPr>
        <sz val="10"/>
        <color rgb="FF000000"/>
        <rFont val="Arial"/>
        <family val="2"/>
      </rPr>
      <t xml:space="preserve">30% of Project Manager's time will be spent on administration of the grant. </t>
    </r>
    <r>
      <rPr>
        <b/>
        <sz val="10"/>
        <color rgb="FF000000"/>
        <rFont val="Arial"/>
        <family val="2"/>
      </rPr>
      <t xml:space="preserve">Total Hours: </t>
    </r>
    <r>
      <rPr>
        <sz val="10"/>
        <color rgb="FF000000"/>
        <rFont val="Arial"/>
        <family val="2"/>
      </rPr>
      <t xml:space="preserve">180 hours × 0.30 = </t>
    </r>
    <r>
      <rPr>
        <b/>
        <sz val="10"/>
        <color rgb="FF000000"/>
        <rFont val="Arial"/>
        <family val="2"/>
      </rPr>
      <t>54 hours</t>
    </r>
    <r>
      <rPr>
        <sz val="10"/>
        <color rgb="FF000000"/>
        <rFont val="Arial"/>
        <family val="2"/>
      </rPr>
      <t xml:space="preserve"> Hourly Rate: $24.65
Total Hours = 54 hours, Hourly Rate = $24.65 Calculation:</t>
    </r>
    <r>
      <rPr>
        <b/>
        <sz val="10"/>
        <color rgb="FF000000"/>
        <rFont val="Arial"/>
        <family val="2"/>
      </rPr>
      <t xml:space="preserve"> Total Salary</t>
    </r>
    <r>
      <rPr>
        <sz val="10"/>
        <color rgb="FF000000"/>
        <rFont val="Arial"/>
        <family val="2"/>
      </rPr>
      <t>=Total Hours×Hourly Rate=54×24.65=</t>
    </r>
    <r>
      <rPr>
        <b/>
        <sz val="10"/>
        <color rgb="FF000000"/>
        <rFont val="Arial"/>
        <family val="2"/>
      </rPr>
      <t xml:space="preserve">1,331.10
</t>
    </r>
    <r>
      <rPr>
        <sz val="10"/>
        <color rgb="FF000000"/>
        <rFont val="Arial"/>
        <family val="2"/>
      </rPr>
      <t>Fringe Benefit Rate: 42% Calculation:</t>
    </r>
    <r>
      <rPr>
        <b/>
        <sz val="10"/>
        <color rgb="FF000000"/>
        <rFont val="Arial"/>
        <family val="2"/>
      </rPr>
      <t xml:space="preserve"> Fringe Benefits</t>
    </r>
    <r>
      <rPr>
        <sz val="10"/>
        <color rgb="FF000000"/>
        <rFont val="Arial"/>
        <family val="2"/>
      </rPr>
      <t>=Total Salary×Fringe Benefit Rate=1,331.10×0.42=</t>
    </r>
    <r>
      <rPr>
        <b/>
        <sz val="10"/>
        <color rgb="FF000000"/>
        <rFont val="Arial"/>
        <family val="2"/>
      </rPr>
      <t xml:space="preserve">559.06
TOTAL ADMINISTRATIVE COST: </t>
    </r>
    <r>
      <rPr>
        <sz val="10"/>
        <color rgb="FF000000"/>
        <rFont val="Arial"/>
        <family val="2"/>
      </rPr>
      <t xml:space="preserve">$1,890.16
</t>
    </r>
    <r>
      <rPr>
        <b/>
        <sz val="10"/>
        <color rgb="FF000000"/>
        <rFont val="Arial"/>
        <family val="2"/>
      </rPr>
      <t xml:space="preserve">
SUBRECIPIENT EVALUATION COST
2</t>
    </r>
    <r>
      <rPr>
        <sz val="10"/>
        <color rgb="FF000000"/>
        <rFont val="Arial"/>
        <family val="2"/>
      </rPr>
      <t xml:space="preserve">0% of Project Manager's time will be spent on subrecipient evaluation. </t>
    </r>
    <r>
      <rPr>
        <b/>
        <sz val="10"/>
        <color rgb="FF000000"/>
        <rFont val="Arial"/>
        <family val="2"/>
      </rPr>
      <t xml:space="preserve">Total Hours: </t>
    </r>
    <r>
      <rPr>
        <sz val="10"/>
        <color rgb="FF000000"/>
        <rFont val="Arial"/>
        <family val="2"/>
      </rPr>
      <t>180 hours × 0.20 =</t>
    </r>
    <r>
      <rPr>
        <b/>
        <sz val="10"/>
        <color rgb="FF000000"/>
        <rFont val="Arial"/>
        <family val="2"/>
      </rPr>
      <t xml:space="preserve"> 36 hours </t>
    </r>
    <r>
      <rPr>
        <sz val="10"/>
        <color rgb="FF000000"/>
        <rFont val="Arial"/>
        <family val="2"/>
      </rPr>
      <t>Hourly Rate: $24.65
Total Hours = 36 hours, Hourly Rate = $24.65 Calculation:</t>
    </r>
    <r>
      <rPr>
        <b/>
        <sz val="10"/>
        <color rgb="FF000000"/>
        <rFont val="Arial"/>
        <family val="2"/>
      </rPr>
      <t xml:space="preserve"> Total Salary</t>
    </r>
    <r>
      <rPr>
        <sz val="10"/>
        <color rgb="FF000000"/>
        <rFont val="Arial"/>
        <family val="2"/>
      </rPr>
      <t>=Total Hours×Hourly Rate=36×24.65=</t>
    </r>
    <r>
      <rPr>
        <b/>
        <sz val="10"/>
        <color rgb="FF000000"/>
        <rFont val="Arial"/>
        <family val="2"/>
      </rPr>
      <t xml:space="preserve">887.40
</t>
    </r>
    <r>
      <rPr>
        <sz val="10"/>
        <color rgb="FF000000"/>
        <rFont val="Arial"/>
        <family val="2"/>
      </rPr>
      <t>Fringe Benefit Rate: 42% Calculation:</t>
    </r>
    <r>
      <rPr>
        <b/>
        <sz val="10"/>
        <color rgb="FF000000"/>
        <rFont val="Arial"/>
        <family val="2"/>
      </rPr>
      <t xml:space="preserve"> Fringe Benefits</t>
    </r>
    <r>
      <rPr>
        <sz val="10"/>
        <color rgb="FF000000"/>
        <rFont val="Arial"/>
        <family val="2"/>
      </rPr>
      <t>=Total Salary×Fringe Benefit Rate=887.40×0.42=</t>
    </r>
    <r>
      <rPr>
        <b/>
        <sz val="10"/>
        <color rgb="FF000000"/>
        <rFont val="Arial"/>
        <family val="2"/>
      </rPr>
      <t xml:space="preserve">372.71
SUBRECIPIENT EVALUATION COST TOTAL: </t>
    </r>
    <r>
      <rPr>
        <sz val="10"/>
        <color rgb="FF000000"/>
        <rFont val="Arial"/>
        <family val="2"/>
      </rPr>
      <t>$1,260.11
Continued in Additional Explanation Section.</t>
    </r>
  </si>
  <si>
    <t>Public Health Nurse</t>
  </si>
  <si>
    <t>A public health nurse to support digital literacy initiatives is essential for addressing the intersection of health and technology in our community, particularly for covered populations. The nurse will play a vital role in designing and delivering training programs that improve both digital and health literacy, empowering individuals to make informed health decisions and actively engage in the workforce.
This position will be integral to establishing Job and Telehealth Access Kiosks that support underserved individuals in rural areas through the Connect &amp; Thrive: Community Access Kiosk Initiative project, by the subgrant recipient. Job kiosks will provide secure internet and digital tools for job searching and applications, while telehealth kiosks will enable private, HIPAA-compliant virtual healthcare appointments for those without home internet.
Investing in this public health nurse will directly enhance the subgrant project, leading to improved health outcomes, greater community engagement, and enhanced overall well-being, fostering a healthier and more digitally inclusive community.</t>
  </si>
  <si>
    <r>
      <t>Position</t>
    </r>
    <r>
      <rPr>
        <sz val="10"/>
        <color rgb="FF000000"/>
        <rFont val="Arial"/>
        <family val="2"/>
      </rPr>
      <t>: Public Health Nurse</t>
    </r>
    <r>
      <rPr>
        <b/>
        <sz val="10"/>
        <color rgb="FF000000"/>
        <rFont val="Arial"/>
        <family val="2"/>
      </rPr>
      <t xml:space="preserve">
Salaried Position</t>
    </r>
    <r>
      <rPr>
        <sz val="10"/>
        <color rgb="FF000000"/>
        <rFont val="Arial"/>
        <family val="2"/>
      </rPr>
      <t>: Part time on the grant, 11.54% of their time during the capacity portion of the project 1.5 years.</t>
    </r>
    <r>
      <rPr>
        <b/>
        <sz val="10"/>
        <color rgb="FF000000"/>
        <rFont val="Arial"/>
        <family val="2"/>
      </rPr>
      <t xml:space="preserve">
Hourly Rate</t>
    </r>
    <r>
      <rPr>
        <sz val="10"/>
        <color rgb="FF000000"/>
        <rFont val="Arial"/>
        <family val="2"/>
      </rPr>
      <t xml:space="preserve">: $37.71 </t>
    </r>
    <r>
      <rPr>
        <b/>
        <sz val="10"/>
        <color rgb="FF000000"/>
        <rFont val="Arial"/>
        <family val="2"/>
      </rPr>
      <t>Total Hours</t>
    </r>
    <r>
      <rPr>
        <sz val="10"/>
        <color rgb="FF000000"/>
        <rFont val="Arial"/>
        <family val="2"/>
      </rPr>
      <t xml:space="preserve">: 360 hours </t>
    </r>
    <r>
      <rPr>
        <b/>
        <sz val="10"/>
        <color rgb="FF000000"/>
        <rFont val="Arial"/>
        <family val="2"/>
      </rPr>
      <t>Duration</t>
    </r>
    <r>
      <rPr>
        <sz val="10"/>
        <color rgb="FF000000"/>
        <rFont val="Arial"/>
        <family val="2"/>
      </rPr>
      <t xml:space="preserve">: Remaining PoP </t>
    </r>
    <r>
      <rPr>
        <b/>
        <sz val="10"/>
        <color rgb="FF000000"/>
        <rFont val="Arial"/>
        <family val="2"/>
      </rPr>
      <t>Fringe Benefit Rate</t>
    </r>
    <r>
      <rPr>
        <sz val="10"/>
        <color rgb="FF000000"/>
        <rFont val="Arial"/>
        <family val="2"/>
      </rPr>
      <t xml:space="preserve">: 42% </t>
    </r>
    <r>
      <rPr>
        <b/>
        <sz val="10"/>
        <color rgb="FF000000"/>
        <rFont val="Arial"/>
        <family val="2"/>
      </rPr>
      <t>Indirect Cost Rate</t>
    </r>
    <r>
      <rPr>
        <sz val="10"/>
        <color rgb="FF000000"/>
        <rFont val="Arial"/>
        <family val="2"/>
      </rPr>
      <t>: 12% (calculated only on total salary and fringe benefits)</t>
    </r>
    <r>
      <rPr>
        <b/>
        <sz val="10"/>
        <color rgb="FF000000"/>
        <rFont val="Arial"/>
        <family val="2"/>
      </rPr>
      <t xml:space="preserve">
Total Salary:</t>
    </r>
    <r>
      <rPr>
        <sz val="10"/>
        <color rgb="FF000000"/>
        <rFont val="Arial"/>
        <family val="2"/>
      </rPr>
      <t xml:space="preserve"> Total Hours×Hourly Rate=360×37.71=</t>
    </r>
    <r>
      <rPr>
        <b/>
        <sz val="10"/>
        <color rgb="FF000000"/>
        <rFont val="Arial"/>
        <family val="2"/>
      </rPr>
      <t>13,575.60
Total Fringe Benefits</t>
    </r>
    <r>
      <rPr>
        <sz val="10"/>
        <color rgb="FF000000"/>
        <rFont val="Arial"/>
        <family val="2"/>
      </rPr>
      <t>: Total Salary×Fringe Benefit Rate=13,575.60×0.42=</t>
    </r>
    <r>
      <rPr>
        <b/>
        <sz val="10"/>
        <color rgb="FF000000"/>
        <rFont val="Arial"/>
        <family val="2"/>
      </rPr>
      <t>5,701.75
Indirect Costs</t>
    </r>
    <r>
      <rPr>
        <sz val="10"/>
        <color rgb="FF000000"/>
        <rFont val="Arial"/>
        <family val="2"/>
      </rPr>
      <t>(For use in Indirect Tab):Total Salary+Fringe Benefits×Indirect Cost Rate=13,575.60+5,701.75×0.12=</t>
    </r>
    <r>
      <rPr>
        <b/>
        <sz val="10"/>
        <color rgb="FF000000"/>
        <rFont val="Arial"/>
        <family val="2"/>
      </rPr>
      <t>2,313.28</t>
    </r>
  </si>
  <si>
    <t>Database Analyst</t>
  </si>
  <si>
    <t xml:space="preserve">This role will provide critical data analysis and insights necessary for assessing program effectiveness, evaluating subrecipient performance, ensuring we meet our objectives, and maximizing our impact on the community.
The database analyst will develop and maintain robust data management systems to track deliverable progress, engagement levels, subrecipient outputs, and outcomes of the digital literacy training. By analyzing this data, the analyst can identify trends, measure success against benchmarks, and provide actionable recommendations for program and subrecipient improvements.
Moreover, this position will facilitate informed decision-making by generating reports that highlight key metrics, such as increased digital literacy skills, improved health resource access, and subrecipients contributions. This data will be invaluable for stakeholders, funders, and subrecipients, demonstrating the project’s effectiveness, sustainability, and the positive impact made across all levels of the program. The database analyst tasks are associated with Subrecipient Evaluation costs and DE Plan updates and will be charged to those project categories. </t>
  </si>
  <si>
    <r>
      <rPr>
        <b/>
        <sz val="10"/>
        <color rgb="FF000000"/>
        <rFont val="Arial"/>
        <family val="2"/>
      </rPr>
      <t>Position</t>
    </r>
    <r>
      <rPr>
        <sz val="10"/>
        <color rgb="FF000000"/>
        <rFont val="Arial"/>
        <family val="2"/>
      </rPr>
      <t xml:space="preserve">: Database Analyst
</t>
    </r>
    <r>
      <rPr>
        <b/>
        <sz val="10"/>
        <color rgb="FF000000"/>
        <rFont val="Arial"/>
        <family val="2"/>
      </rPr>
      <t>Salaried Position</t>
    </r>
    <r>
      <rPr>
        <sz val="10"/>
        <color rgb="FF000000"/>
        <rFont val="Arial"/>
        <family val="2"/>
      </rPr>
      <t xml:space="preserve">: Part time on the grant,  7.69% of their time during the capacity portion of the project 1.5 years.
</t>
    </r>
    <r>
      <rPr>
        <b/>
        <sz val="10"/>
        <color rgb="FF000000"/>
        <rFont val="Arial"/>
        <family val="2"/>
      </rPr>
      <t>Hourly Rate</t>
    </r>
    <r>
      <rPr>
        <sz val="10"/>
        <color rgb="FF000000"/>
        <rFont val="Arial"/>
        <family val="2"/>
      </rPr>
      <t xml:space="preserve">: $31.79 </t>
    </r>
    <r>
      <rPr>
        <b/>
        <sz val="10"/>
        <color rgb="FF000000"/>
        <rFont val="Arial"/>
        <family val="2"/>
      </rPr>
      <t>Total Hours</t>
    </r>
    <r>
      <rPr>
        <sz val="10"/>
        <color rgb="FF000000"/>
        <rFont val="Arial"/>
        <family val="2"/>
      </rPr>
      <t xml:space="preserve">: 240 hours </t>
    </r>
    <r>
      <rPr>
        <b/>
        <sz val="10"/>
        <color rgb="FF000000"/>
        <rFont val="Arial"/>
        <family val="2"/>
      </rPr>
      <t>Duration</t>
    </r>
    <r>
      <rPr>
        <sz val="10"/>
        <color rgb="FF000000"/>
        <rFont val="Arial"/>
        <family val="2"/>
      </rPr>
      <t xml:space="preserve">: Remaining PoP </t>
    </r>
    <r>
      <rPr>
        <b/>
        <sz val="10"/>
        <color rgb="FF000000"/>
        <rFont val="Arial"/>
        <family val="2"/>
      </rPr>
      <t>Fringe Benefit Rate</t>
    </r>
    <r>
      <rPr>
        <sz val="10"/>
        <color rgb="FF000000"/>
        <rFont val="Arial"/>
        <family val="2"/>
      </rPr>
      <t xml:space="preserve">: 42% </t>
    </r>
    <r>
      <rPr>
        <b/>
        <sz val="10"/>
        <color rgb="FF000000"/>
        <rFont val="Arial"/>
        <family val="2"/>
      </rPr>
      <t>Indirect Cost Rate</t>
    </r>
    <r>
      <rPr>
        <sz val="10"/>
        <color rgb="FF000000"/>
        <rFont val="Arial"/>
        <family val="2"/>
      </rPr>
      <t xml:space="preserve">: 12% (calculated only on total salary and fringe benefits)
</t>
    </r>
    <r>
      <rPr>
        <b/>
        <sz val="10"/>
        <color rgb="FF000000"/>
        <rFont val="Arial"/>
        <family val="2"/>
      </rPr>
      <t xml:space="preserve">
Total Salary:</t>
    </r>
    <r>
      <rPr>
        <sz val="10"/>
        <color rgb="FF000000"/>
        <rFont val="Arial"/>
        <family val="2"/>
      </rPr>
      <t xml:space="preserve"> Total Hours×Hourly Rate=240×31.79=</t>
    </r>
    <r>
      <rPr>
        <b/>
        <sz val="10"/>
        <color rgb="FF000000"/>
        <rFont val="Arial"/>
        <family val="2"/>
      </rPr>
      <t>7,629.60
Total Fringe Benefits</t>
    </r>
    <r>
      <rPr>
        <sz val="10"/>
        <color rgb="FF000000"/>
        <rFont val="Arial"/>
        <family val="2"/>
      </rPr>
      <t>: Total Salary×Fringe Benefit Rate=7,629.60×0.42=</t>
    </r>
    <r>
      <rPr>
        <b/>
        <sz val="10"/>
        <color rgb="FF000000"/>
        <rFont val="Arial"/>
        <family val="2"/>
      </rPr>
      <t>3,204.43
Indirect Costs</t>
    </r>
    <r>
      <rPr>
        <sz val="10"/>
        <color rgb="FF000000"/>
        <rFont val="Arial"/>
        <family val="2"/>
      </rPr>
      <t>(For use in Indirect Tab)Total Salary+Fringe Benefits×Indirect Cost Rate=7,629.60+3,204.43×0.12=</t>
    </r>
    <r>
      <rPr>
        <b/>
        <sz val="10"/>
        <color rgb="FF000000"/>
        <rFont val="Arial"/>
        <family val="2"/>
      </rPr>
      <t>1,300.09
SUBRECIPIENT EVALUATION COST
35%</t>
    </r>
    <r>
      <rPr>
        <sz val="10"/>
        <color rgb="FF000000"/>
        <rFont val="Arial"/>
        <family val="2"/>
      </rPr>
      <t xml:space="preserve"> of Database Analyst's time will be spent on subrecipient evaluation.</t>
    </r>
    <r>
      <rPr>
        <b/>
        <sz val="10"/>
        <color rgb="FF000000"/>
        <rFont val="Arial"/>
        <family val="2"/>
      </rPr>
      <t xml:space="preserve"> Total Hours</t>
    </r>
    <r>
      <rPr>
        <sz val="10"/>
        <color rgb="FF000000"/>
        <rFont val="Arial"/>
        <family val="2"/>
      </rPr>
      <t xml:space="preserve">: 240 hours × 0.35 = </t>
    </r>
    <r>
      <rPr>
        <b/>
        <sz val="10"/>
        <color rgb="FF000000"/>
        <rFont val="Arial"/>
        <family val="2"/>
      </rPr>
      <t>84 hours</t>
    </r>
    <r>
      <rPr>
        <sz val="10"/>
        <color rgb="FF000000"/>
        <rFont val="Arial"/>
        <family val="2"/>
      </rPr>
      <t xml:space="preserve"> Hourly Rate: $31.79</t>
    </r>
    <r>
      <rPr>
        <b/>
        <sz val="10"/>
        <color rgb="FF000000"/>
        <rFont val="Arial"/>
        <family val="2"/>
      </rPr>
      <t xml:space="preserve"> Total Hours</t>
    </r>
    <r>
      <rPr>
        <sz val="10"/>
        <color rgb="FF000000"/>
        <rFont val="Arial"/>
        <family val="2"/>
      </rPr>
      <t xml:space="preserve"> = 84 hours, Hourly Rate = $31.79 Calculation: </t>
    </r>
    <r>
      <rPr>
        <b/>
        <sz val="10"/>
        <color rgb="FF000000"/>
        <rFont val="Arial"/>
        <family val="2"/>
      </rPr>
      <t>Total Salary</t>
    </r>
    <r>
      <rPr>
        <sz val="10"/>
        <color rgb="FF000000"/>
        <rFont val="Arial"/>
        <family val="2"/>
      </rPr>
      <t>=Total Hours×Hourly Rate=84×31.79=</t>
    </r>
    <r>
      <rPr>
        <b/>
        <sz val="10"/>
        <color rgb="FF000000"/>
        <rFont val="Arial"/>
        <family val="2"/>
      </rPr>
      <t>2,670.36
Fringe Benefit Rate: 42% Calculation: Fringe Benefits</t>
    </r>
    <r>
      <rPr>
        <sz val="10"/>
        <color rgb="FF000000"/>
        <rFont val="Arial"/>
        <family val="2"/>
      </rPr>
      <t>=Total Salary×Fringe Benefit Rate=2,670.36×0.42=</t>
    </r>
    <r>
      <rPr>
        <b/>
        <sz val="10"/>
        <color rgb="FF000000"/>
        <rFont val="Arial"/>
        <family val="2"/>
      </rPr>
      <t>1,121.55
TOTAL SUBRECIPIENT EVALUATION COST</t>
    </r>
    <r>
      <rPr>
        <sz val="10"/>
        <color rgb="FF000000"/>
        <rFont val="Arial"/>
        <family val="2"/>
      </rPr>
      <t xml:space="preserve">=$3,791.91
</t>
    </r>
    <r>
      <rPr>
        <b/>
        <sz val="10"/>
        <color rgb="FF000000"/>
        <rFont val="Arial"/>
        <family val="2"/>
      </rPr>
      <t xml:space="preserve">
DE PLAN UPDATES COST
15%</t>
    </r>
    <r>
      <rPr>
        <sz val="10"/>
        <color rgb="FF000000"/>
        <rFont val="Arial"/>
        <family val="2"/>
      </rPr>
      <t xml:space="preserve"> of Database Analyst's time will be spent on DE Plan Updates. </t>
    </r>
    <r>
      <rPr>
        <b/>
        <sz val="10"/>
        <color rgb="FF000000"/>
        <rFont val="Arial"/>
        <family val="2"/>
      </rPr>
      <t>Total Hours</t>
    </r>
    <r>
      <rPr>
        <sz val="10"/>
        <color rgb="FF000000"/>
        <rFont val="Arial"/>
        <family val="2"/>
      </rPr>
      <t xml:space="preserve">: 240 hours × 0.15 = </t>
    </r>
    <r>
      <rPr>
        <b/>
        <sz val="10"/>
        <color rgb="FF000000"/>
        <rFont val="Arial"/>
        <family val="2"/>
      </rPr>
      <t>36 hours</t>
    </r>
    <r>
      <rPr>
        <sz val="10"/>
        <color rgb="FF000000"/>
        <rFont val="Arial"/>
        <family val="2"/>
      </rPr>
      <t xml:space="preserve"> Hourly Rate: $31.79 Total Hours = 36 hours, Hourly Rate = $31.79 Calculation: </t>
    </r>
    <r>
      <rPr>
        <b/>
        <sz val="10"/>
        <color rgb="FF000000"/>
        <rFont val="Arial"/>
        <family val="2"/>
      </rPr>
      <t>Total Salary</t>
    </r>
    <r>
      <rPr>
        <sz val="10"/>
        <color rgb="FF000000"/>
        <rFont val="Arial"/>
        <family val="2"/>
      </rPr>
      <t>=Total Hours×Hourly Rate=36×31.79=</t>
    </r>
    <r>
      <rPr>
        <b/>
        <sz val="10"/>
        <color rgb="FF000000"/>
        <rFont val="Arial"/>
        <family val="2"/>
      </rPr>
      <t>1,144.44
Fringe Benefit Rate: 42% Calculation: Fringe Benefits</t>
    </r>
    <r>
      <rPr>
        <sz val="10"/>
        <color rgb="FF000000"/>
        <rFont val="Arial"/>
        <family val="2"/>
      </rPr>
      <t>=Total Salary×Fringe Benefit Rate=1,144.44×0.42=</t>
    </r>
    <r>
      <rPr>
        <b/>
        <sz val="10"/>
        <color rgb="FF000000"/>
        <rFont val="Arial"/>
        <family val="2"/>
      </rPr>
      <t>480.66
DE PLAN UPDATES COST</t>
    </r>
    <r>
      <rPr>
        <sz val="10"/>
        <color rgb="FF000000"/>
        <rFont val="Arial"/>
        <family val="2"/>
      </rPr>
      <t>=$1,625.10</t>
    </r>
  </si>
  <si>
    <t>Community Outreach Coordinator</t>
  </si>
  <si>
    <t>The community outreach coordinator on our digital literacy grant project is essential to effectively engage and serve a diverse array of covered populations, including individuals from low-income households, aging individuals, incarcerated individuals, veterans, individuals with disabilities, and those facing language barriers, including English learners and individuals with low literacy levels. This role will ensure that our initiatives are inclusive, culturally relevant, and accessible to all community members.
The community outreach coordinator will be responsible for developing and implementing targeted outreach strategies to connect with these populations, fostering trust and encouraging participation in our digital literacy training programs. By working closely with community organizations, local agencies, and service providers, the coordinator will facilitate access to resources and support for those who may otherwise face barriers to digital engagement.
Additionally, the coordinator will tailor training sessions to address the unique needs of each group, ensuring that all participants feel empowered and capable of improving their digital skills. By focusing on community-specific challenges, such as those faced by individuals residing in rural areas or from racial or ethnic minority groups, the outreach coordinator will help bridge the digital divide and promote greater equity in access to technology.
Ultimately, this investment in a community outreach coordinator will strengthen our project’s impact, enhance community engagement, and lead to improved digital literacy outcomes for all covered populations, fostering a more informed and connected community.</t>
  </si>
  <si>
    <r>
      <t>Position</t>
    </r>
    <r>
      <rPr>
        <sz val="10"/>
        <color rgb="FF000000"/>
        <rFont val="Arial"/>
        <family val="2"/>
      </rPr>
      <t>: Community Outreach Coordinator</t>
    </r>
    <r>
      <rPr>
        <b/>
        <sz val="10"/>
        <color rgb="FF000000"/>
        <rFont val="Arial"/>
        <family val="2"/>
      </rPr>
      <t xml:space="preserve">
Salaried Position</t>
    </r>
    <r>
      <rPr>
        <sz val="10"/>
        <color rgb="FF000000"/>
        <rFont val="Arial"/>
        <family val="2"/>
      </rPr>
      <t>: Full time, 100% of their time during the capacity portion of the project 1.5 years.</t>
    </r>
    <r>
      <rPr>
        <b/>
        <sz val="10"/>
        <color rgb="FF000000"/>
        <rFont val="Arial"/>
        <family val="2"/>
      </rPr>
      <t xml:space="preserve">
Hourly Rate</t>
    </r>
    <r>
      <rPr>
        <sz val="10"/>
        <color rgb="FF000000"/>
        <rFont val="Arial"/>
        <family val="2"/>
      </rPr>
      <t xml:space="preserve">: $18.55 </t>
    </r>
    <r>
      <rPr>
        <b/>
        <sz val="10"/>
        <color rgb="FF000000"/>
        <rFont val="Arial"/>
        <family val="2"/>
      </rPr>
      <t>Total Hours</t>
    </r>
    <r>
      <rPr>
        <sz val="10"/>
        <color rgb="FF000000"/>
        <rFont val="Arial"/>
        <family val="2"/>
      </rPr>
      <t xml:space="preserve">: 3,120 hours </t>
    </r>
    <r>
      <rPr>
        <b/>
        <sz val="10"/>
        <color rgb="FF000000"/>
        <rFont val="Arial"/>
        <family val="2"/>
      </rPr>
      <t>Duration</t>
    </r>
    <r>
      <rPr>
        <sz val="10"/>
        <color rgb="FF000000"/>
        <rFont val="Arial"/>
        <family val="2"/>
      </rPr>
      <t xml:space="preserve">: Remaining PoP, 1.5 years </t>
    </r>
    <r>
      <rPr>
        <b/>
        <sz val="10"/>
        <color rgb="FF000000"/>
        <rFont val="Arial"/>
        <family val="2"/>
      </rPr>
      <t>Fringe Benefit Rate</t>
    </r>
    <r>
      <rPr>
        <sz val="10"/>
        <color rgb="FF000000"/>
        <rFont val="Arial"/>
        <family val="2"/>
      </rPr>
      <t xml:space="preserve">: 42% </t>
    </r>
    <r>
      <rPr>
        <b/>
        <sz val="10"/>
        <color rgb="FF000000"/>
        <rFont val="Arial"/>
        <family val="2"/>
      </rPr>
      <t>Indirect Cost Rate</t>
    </r>
    <r>
      <rPr>
        <sz val="10"/>
        <color rgb="FF000000"/>
        <rFont val="Arial"/>
        <family val="2"/>
      </rPr>
      <t>: 12% (calculated only on total salary and fringe benefits)</t>
    </r>
    <r>
      <rPr>
        <b/>
        <sz val="10"/>
        <color rgb="FF000000"/>
        <rFont val="Arial"/>
        <family val="2"/>
      </rPr>
      <t xml:space="preserve">
Total Salary</t>
    </r>
    <r>
      <rPr>
        <sz val="10"/>
        <color rgb="FF000000"/>
        <rFont val="Arial"/>
        <family val="2"/>
      </rPr>
      <t>: Total Hours×Hourly Rate=3120×18.55=</t>
    </r>
    <r>
      <rPr>
        <b/>
        <sz val="10"/>
        <color rgb="FF000000"/>
        <rFont val="Arial"/>
        <family val="2"/>
      </rPr>
      <t>57,876.00
Total Fringe Benefits</t>
    </r>
    <r>
      <rPr>
        <sz val="10"/>
        <color rgb="FF000000"/>
        <rFont val="Arial"/>
        <family val="2"/>
      </rPr>
      <t>: Total Salary×Fringe Benefit Rate=57,876×0.42=</t>
    </r>
    <r>
      <rPr>
        <b/>
        <sz val="10"/>
        <color rgb="FF000000"/>
        <rFont val="Arial"/>
        <family val="2"/>
      </rPr>
      <t>24,307.92
Indirect Costs</t>
    </r>
    <r>
      <rPr>
        <sz val="10"/>
        <color rgb="FF000000"/>
        <rFont val="Arial"/>
        <family val="2"/>
      </rPr>
      <t>(For use in Indirect Tab): Total Salary+Fringe Benefits×Indirect Cost Rate=57,876+24,307.92×0.12=</t>
    </r>
    <r>
      <rPr>
        <b/>
        <sz val="10"/>
        <color rgb="FF000000"/>
        <rFont val="Arial"/>
        <family val="2"/>
      </rPr>
      <t>9,862.07</t>
    </r>
  </si>
  <si>
    <r>
      <t xml:space="preserve">Additional Explanation (as needed):
Continued from Row 8, Program Manager
</t>
    </r>
    <r>
      <rPr>
        <b/>
        <sz val="10"/>
        <color rgb="FF000000"/>
        <rFont val="Arial"/>
        <family val="2"/>
      </rPr>
      <t>AFFORDABLE BROADBAND COST</t>
    </r>
    <r>
      <rPr>
        <sz val="10"/>
        <color rgb="FF000000"/>
        <rFont val="Arial"/>
        <family val="2"/>
      </rPr>
      <t xml:space="preserve"> 10% of Project Manager's time will be spent on affordable broadband. </t>
    </r>
    <r>
      <rPr>
        <b/>
        <sz val="10"/>
        <color rgb="FF000000"/>
        <rFont val="Arial"/>
        <family val="2"/>
      </rPr>
      <t>Total Hours</t>
    </r>
    <r>
      <rPr>
        <sz val="10"/>
        <color rgb="FF000000"/>
        <rFont val="Arial"/>
        <family val="2"/>
      </rPr>
      <t xml:space="preserve">: 180 hours × 0.10 = </t>
    </r>
    <r>
      <rPr>
        <b/>
        <sz val="10"/>
        <color rgb="FF000000"/>
        <rFont val="Arial"/>
        <family val="2"/>
      </rPr>
      <t>18 hours</t>
    </r>
    <r>
      <rPr>
        <sz val="10"/>
        <color rgb="FF000000"/>
        <rFont val="Arial"/>
        <family val="2"/>
      </rPr>
      <t xml:space="preserve"> Hourly Rate: $24.65 Total Hours = 18 hours, Hourly Rate = $24.65 Calculation:</t>
    </r>
    <r>
      <rPr>
        <b/>
        <sz val="10"/>
        <color rgb="FF000000"/>
        <rFont val="Arial"/>
        <family val="2"/>
      </rPr>
      <t xml:space="preserve"> Total Salar</t>
    </r>
    <r>
      <rPr>
        <sz val="10"/>
        <color rgb="FF000000"/>
        <rFont val="Arial"/>
        <family val="2"/>
      </rPr>
      <t>y=Total Hours×Hourly Rate=18×24.65=</t>
    </r>
    <r>
      <rPr>
        <b/>
        <sz val="10"/>
        <color rgb="FF000000"/>
        <rFont val="Arial"/>
        <family val="2"/>
      </rPr>
      <t xml:space="preserve">443.70 </t>
    </r>
    <r>
      <rPr>
        <sz val="10"/>
        <color rgb="FF000000"/>
        <rFont val="Arial"/>
        <family val="2"/>
      </rPr>
      <t xml:space="preserve">Fringe Benefit Rate: 42% Calculation: </t>
    </r>
    <r>
      <rPr>
        <b/>
        <sz val="10"/>
        <color rgb="FF000000"/>
        <rFont val="Arial"/>
        <family val="2"/>
      </rPr>
      <t>Fringe Benefits</t>
    </r>
    <r>
      <rPr>
        <sz val="10"/>
        <color rgb="FF000000"/>
        <rFont val="Arial"/>
        <family val="2"/>
      </rPr>
      <t>=Total Salary×Fringe Benefit Rate=443.70×0.42=</t>
    </r>
    <r>
      <rPr>
        <b/>
        <sz val="10"/>
        <color rgb="FF000000"/>
        <rFont val="Arial"/>
        <family val="2"/>
      </rPr>
      <t>186.35 AFFORDABLE BROADBAND COST TOTAL</t>
    </r>
    <r>
      <rPr>
        <sz val="10"/>
        <color rgb="FF000000"/>
        <rFont val="Arial"/>
        <family val="2"/>
      </rPr>
      <t xml:space="preserve">: $630.05
</t>
    </r>
    <r>
      <rPr>
        <b/>
        <sz val="10"/>
        <color rgb="FF000000"/>
        <rFont val="Arial"/>
        <family val="2"/>
      </rPr>
      <t xml:space="preserve">
DE PLAN UPDATES COST
40%</t>
    </r>
    <r>
      <rPr>
        <sz val="10"/>
        <color rgb="FF000000"/>
        <rFont val="Arial"/>
        <family val="2"/>
      </rPr>
      <t xml:space="preserve"> of Project Manager's time will be spent on DE Plan Updates. </t>
    </r>
    <r>
      <rPr>
        <b/>
        <sz val="10"/>
        <color rgb="FF000000"/>
        <rFont val="Arial"/>
        <family val="2"/>
      </rPr>
      <t>Total Hours</t>
    </r>
    <r>
      <rPr>
        <sz val="10"/>
        <color rgb="FF000000"/>
        <rFont val="Arial"/>
        <family val="2"/>
      </rPr>
      <t>: 180 hours × 0.40 =</t>
    </r>
    <r>
      <rPr>
        <b/>
        <sz val="10"/>
        <color rgb="FF000000"/>
        <rFont val="Arial"/>
        <family val="2"/>
      </rPr>
      <t xml:space="preserve"> 72 hours</t>
    </r>
    <r>
      <rPr>
        <sz val="10"/>
        <color rgb="FF000000"/>
        <rFont val="Arial"/>
        <family val="2"/>
      </rPr>
      <t xml:space="preserve"> Hourly Rate: $24.65 Total Hours = 72 hours, Hourly Rate = $24.65 Calculation: </t>
    </r>
    <r>
      <rPr>
        <b/>
        <sz val="10"/>
        <color rgb="FF000000"/>
        <rFont val="Arial"/>
        <family val="2"/>
      </rPr>
      <t>Total Salary</t>
    </r>
    <r>
      <rPr>
        <sz val="10"/>
        <color rgb="FF000000"/>
        <rFont val="Arial"/>
        <family val="2"/>
      </rPr>
      <t>=Total Hours×Hourly Rate=72×24.65=</t>
    </r>
    <r>
      <rPr>
        <b/>
        <sz val="10"/>
        <color rgb="FF000000"/>
        <rFont val="Arial"/>
        <family val="2"/>
      </rPr>
      <t xml:space="preserve">1,774.80 </t>
    </r>
    <r>
      <rPr>
        <sz val="10"/>
        <color rgb="FF000000"/>
        <rFont val="Arial"/>
        <family val="2"/>
      </rPr>
      <t>Fringe Benefit Rate: 42% Calculation:</t>
    </r>
    <r>
      <rPr>
        <b/>
        <sz val="10"/>
        <color rgb="FF000000"/>
        <rFont val="Arial"/>
        <family val="2"/>
      </rPr>
      <t xml:space="preserve"> Fringe Benefits</t>
    </r>
    <r>
      <rPr>
        <sz val="10"/>
        <color rgb="FF000000"/>
        <rFont val="Arial"/>
        <family val="2"/>
      </rPr>
      <t>=Total Salary×Fringe Benefit Rate=1774.80×0.42=</t>
    </r>
    <r>
      <rPr>
        <b/>
        <sz val="10"/>
        <color rgb="FF000000"/>
        <rFont val="Arial"/>
        <family val="2"/>
      </rPr>
      <t>745.42 DE PLAN UPDATES COST TOTA</t>
    </r>
    <r>
      <rPr>
        <sz val="10"/>
        <color rgb="FF000000"/>
        <rFont val="Arial"/>
        <family val="2"/>
      </rPr>
      <t>L: $2,520.22</t>
    </r>
  </si>
  <si>
    <r>
      <rPr>
        <b/>
        <sz val="10"/>
        <rFont val="Arial"/>
        <family val="2"/>
      </rPr>
      <t>INSTRUCTIONS</t>
    </r>
    <r>
      <rPr>
        <sz val="10"/>
        <rFont val="Arial"/>
        <family val="2"/>
      </rPr>
      <t xml:space="preserve">
</t>
    </r>
    <r>
      <rPr>
        <b/>
        <sz val="10"/>
        <rFont val="Arial"/>
        <family val="2"/>
      </rPr>
      <t>1.</t>
    </r>
    <r>
      <rPr>
        <sz val="10"/>
        <rFont val="Arial"/>
        <family val="2"/>
      </rPr>
      <t xml:space="preserve"> List only travel costs that are directly associated with this award and should be included as a direct travel cost to the award. All listed travel must be necessary for performance of the project.
</t>
    </r>
    <r>
      <rPr>
        <b/>
        <sz val="10"/>
        <rFont val="Arial"/>
        <family val="2"/>
      </rPr>
      <t>2.</t>
    </r>
    <r>
      <rPr>
        <sz val="10"/>
        <rFont val="Arial"/>
        <family val="2"/>
      </rPr>
      <t xml:space="preserve"> Begin populating information by writing a 1-3 sentence purpose of travel and justification of need (Column A). Include a brief description of planned activities associated with the travel expense (e.g., subrecipient site visits, DOC meetings, project management meetings) and explain why the expense is necessary for the performance of the project. 
</t>
    </r>
    <r>
      <rPr>
        <b/>
        <sz val="10"/>
        <rFont val="Arial"/>
        <family val="2"/>
      </rPr>
      <t>3.</t>
    </r>
    <r>
      <rPr>
        <sz val="10"/>
        <rFont val="Arial"/>
        <family val="2"/>
      </rPr>
      <t xml:space="preserve"> Begin entering data in Columns B-M on a per-trip basis, not a per-person basis.
</t>
    </r>
    <r>
      <rPr>
        <b/>
        <sz val="10"/>
        <rFont val="Arial"/>
        <family val="2"/>
      </rPr>
      <t>4.</t>
    </r>
    <r>
      <rPr>
        <sz val="10"/>
        <rFont val="Arial"/>
        <family val="2"/>
      </rPr>
      <t xml:space="preserve"> Enter the number of days (Column B) for the travel line-item, inclusive of the day of departure and the day of return.
</t>
    </r>
    <r>
      <rPr>
        <b/>
        <sz val="10"/>
        <rFont val="Arial"/>
        <family val="2"/>
      </rPr>
      <t>5.</t>
    </r>
    <r>
      <rPr>
        <sz val="10"/>
        <rFont val="Arial"/>
        <family val="2"/>
      </rPr>
      <t xml:space="preserve"> Enter the number of travelers (Column C), including all personnel that will be traveling for the line-item trip.
</t>
    </r>
    <r>
      <rPr>
        <b/>
        <sz val="10"/>
        <rFont val="Arial"/>
        <family val="2"/>
      </rPr>
      <t>6.</t>
    </r>
    <r>
      <rPr>
        <sz val="10"/>
        <rFont val="Arial"/>
        <family val="2"/>
      </rPr>
      <t xml:space="preserve"> Enter the cost of lodging per traveler per night (Column D), taking the cost of each lodging unit if each person has their own accommodation. If any accommodation is shared, take the total cost of lodging and divide that figure by the number of individuals.
</t>
    </r>
    <r>
      <rPr>
        <b/>
        <sz val="10"/>
        <rFont val="Arial"/>
        <family val="2"/>
      </rPr>
      <t>7.</t>
    </r>
    <r>
      <rPr>
        <sz val="10"/>
        <rFont val="Arial"/>
        <family val="2"/>
      </rPr>
      <t xml:space="preserve"> Enter the cost of flight per traveler (Column E) if the journey requires airfare. If the traveler is taking ground transportation, enter $0 and flag in Calculations (Column P).
</t>
    </r>
    <r>
      <rPr>
        <b/>
        <sz val="10"/>
        <rFont val="Arial"/>
        <family val="2"/>
      </rPr>
      <t>8.</t>
    </r>
    <r>
      <rPr>
        <sz val="10"/>
        <rFont val="Arial"/>
        <family val="2"/>
      </rPr>
      <t xml:space="preserve"> Enter vehicle cost per traveler (Column F) by taking the total cost of the vehicle rented and dividing that figure by the number of individuals. 
</t>
    </r>
    <r>
      <rPr>
        <b/>
        <sz val="10"/>
        <rFont val="Arial"/>
        <family val="2"/>
      </rPr>
      <t>9.</t>
    </r>
    <r>
      <rPr>
        <sz val="10"/>
        <rFont val="Arial"/>
        <family val="2"/>
      </rPr>
      <t xml:space="preserve"> Enter data related to per diem rates in Columns G and H. Identify which GSA (General Services Administration) rates your application is using in the “Basis for Estimation Costs” (Column O). Click here to view the federal GSA rates: https://www.gsa.gov/travel/plan-a-trip/per-diem-rates/mie-breakdowns
</t>
    </r>
    <r>
      <rPr>
        <b/>
        <sz val="10"/>
        <rFont val="Arial"/>
        <family val="2"/>
      </rPr>
      <t>10.</t>
    </r>
    <r>
      <rPr>
        <sz val="10"/>
        <rFont val="Arial"/>
        <family val="2"/>
      </rPr>
      <t xml:space="preserve"> If your application is using alternate GSA/per diem rates (e.g., Native Entity policy), please state the policy and the modified per diem rate in the Basis for Estimation Costs. Use those figures in any comments made in the Calculations Column (Column F). 
</t>
    </r>
    <r>
      <rPr>
        <b/>
        <sz val="10"/>
        <rFont val="Arial"/>
        <family val="2"/>
      </rPr>
      <t>11.</t>
    </r>
    <r>
      <rPr>
        <sz val="10"/>
        <rFont val="Arial"/>
        <family val="2"/>
      </rPr>
      <t xml:space="preserve"> If you are using the federal GSA rates, the “Per Diem Per Traveler (first and last day)” in Column H should be 75% of the full rate entered in Column G. For applicants using alternate GSA/Per Diem rates, enter the first and last day per diem in accordance with that policy. 
</t>
    </r>
    <r>
      <rPr>
        <b/>
        <sz val="10"/>
        <rFont val="Arial"/>
        <family val="2"/>
      </rPr>
      <t>12.</t>
    </r>
    <r>
      <rPr>
        <sz val="10"/>
        <rFont val="Arial"/>
        <family val="2"/>
      </rPr>
      <t xml:space="preserve"> Enter the mileage cost (Column I) by taking the number of anticipated miles to be driven and multiplying it by your fuel cost according to per diem rates being used. With some rentals, mileage is sometimes included in the cost of the vehicle. If this is the case, note in the “Calculations” field (Column P).
</t>
    </r>
    <r>
      <rPr>
        <b/>
        <sz val="10"/>
        <rFont val="Arial"/>
        <family val="2"/>
      </rPr>
      <t>13.</t>
    </r>
    <r>
      <rPr>
        <sz val="10"/>
        <rFont val="Arial"/>
        <family val="2"/>
      </rPr>
      <t xml:space="preserve"> Enter any costs not accounted for in the “Miscellaneous” (Column J). Provide details in the Calculations Column.                                                                                                                                                                                                                                                                                                                                                                                                                                                                         
</t>
    </r>
    <r>
      <rPr>
        <b/>
        <sz val="10"/>
        <rFont val="Arial"/>
        <family val="2"/>
      </rPr>
      <t>14.</t>
    </r>
    <r>
      <rPr>
        <sz val="10"/>
        <rFont val="Arial"/>
        <family val="2"/>
      </rPr>
      <t xml:space="preserve"> The cost per trip will automatically calculate in Column K. 
</t>
    </r>
    <r>
      <rPr>
        <b/>
        <sz val="10"/>
        <rFont val="Arial"/>
        <family val="2"/>
      </rPr>
      <t>15.</t>
    </r>
    <r>
      <rPr>
        <sz val="10"/>
        <rFont val="Arial"/>
        <family val="2"/>
      </rPr>
      <t xml:space="preserve"> Enter the dollar value of funds from the total that will go towards administrative costs, if any, in Column L.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16.</t>
    </r>
    <r>
      <rPr>
        <sz val="10"/>
        <rFont val="Arial"/>
        <family val="2"/>
      </rPr>
      <t xml:space="preserve"> Enter the dollar value of funds from the total that will go towards evaluation of subgrants costs, if any, in Column M.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17.</t>
    </r>
    <r>
      <rPr>
        <sz val="10"/>
        <rFont val="Arial"/>
        <family val="2"/>
      </rPr>
      <t xml:space="preserve"> Enter the dollar value of funds from the total that will go towards affordable broadband program costs, if any, in Column N.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18.</t>
    </r>
    <r>
      <rPr>
        <sz val="10"/>
        <rFont val="Arial"/>
        <family val="2"/>
      </rPr>
      <t xml:space="preserve"> Enter the dollar value of funds from the total that will go towards DE Plan updates and maintenance, if any, in Column O.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19.</t>
    </r>
    <r>
      <rPr>
        <sz val="10"/>
        <rFont val="Arial"/>
        <family val="2"/>
      </rPr>
      <t xml:space="preserve"> Use the “Calculations” field (Column P) to explain the mathematical rationale for any amounts that require calculations not captured by the Consolidated Budget Form's embedded formulas. Include explanations for how lodging rates, flights, per diem, mileage, and miscellaneous costs were calculated if not directly taken from a source. 
</t>
    </r>
    <r>
      <rPr>
        <b/>
        <sz val="10"/>
        <rFont val="Arial"/>
        <family val="2"/>
      </rPr>
      <t>20.</t>
    </r>
    <r>
      <rPr>
        <sz val="10"/>
        <rFont val="Arial"/>
        <family val="2"/>
      </rPr>
      <t xml:space="preserve"> Use the “Basis for Estimating Costs" field (Column Q) to enter sources used to determine the costs entered in preceding fields. Examples include past trips, travel quotes, and GSA rates.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GUIDANCE</t>
    </r>
    <r>
      <rPr>
        <sz val="10"/>
        <rFont val="Arial"/>
        <family val="2"/>
      </rPr>
      <t xml:space="preserve">
</t>
    </r>
    <r>
      <rPr>
        <b/>
        <sz val="10"/>
        <rFont val="Arial"/>
        <family val="2"/>
      </rPr>
      <t>1.</t>
    </r>
    <r>
      <rPr>
        <sz val="10"/>
        <rFont val="Arial"/>
        <family val="2"/>
      </rPr>
      <t xml:space="preserve"> Funds requested in the travel category should be for project staff only. Travel for consultants/contractors should be shown in the “Contract” cost category along with consultant/contractor fees. Because these costs are associated with contract-related work, they must be under the “Contract” cost category.      
</t>
    </r>
    <r>
      <rPr>
        <b/>
        <sz val="10"/>
        <rFont val="Arial"/>
        <family val="2"/>
      </rPr>
      <t>2.</t>
    </r>
    <r>
      <rPr>
        <sz val="10"/>
        <rFont val="Arial"/>
        <family val="2"/>
      </rPr>
      <t xml:space="preserve"> Examples for “Basis for Estimating Costs” (Column O) are past trips, travel quotes, and GSA rates. A list of Basis sources must be included for each trip, including a source for every field where possible. For example, applicants should provide a separate Basis of Estimation for lodging, flight, vehicle, per diem, and mileage costs. 
</t>
    </r>
    <r>
      <rPr>
        <b/>
        <sz val="10"/>
        <rFont val="Arial"/>
        <family val="2"/>
      </rPr>
      <t>3.</t>
    </r>
    <r>
      <rPr>
        <sz val="10"/>
        <rFont val="Arial"/>
        <family val="2"/>
      </rPr>
      <t xml:space="preserve"> Federal travel regulations are contained within the applicable cost principles for all entity types.
</t>
    </r>
    <r>
      <rPr>
        <b/>
        <sz val="10"/>
        <rFont val="Arial"/>
        <family val="2"/>
      </rPr>
      <t>4.</t>
    </r>
    <r>
      <rPr>
        <sz val="10"/>
        <rFont val="Arial"/>
        <family val="2"/>
      </rPr>
      <t xml:space="preserve"> Travel costs should remain consistent with travel costs incurred by an organization during normal business operations based on the organization’s written travel policy. In absence of a written travel policy, organizations must follow the regulations prescribed by GSA. Applicants must reference any travel policies used to calculate rates and costs.
</t>
    </r>
    <r>
      <rPr>
        <b/>
        <sz val="10"/>
        <rFont val="Arial"/>
        <family val="2"/>
      </rPr>
      <t xml:space="preserve">5. </t>
    </r>
    <r>
      <rPr>
        <sz val="10"/>
        <rFont val="Arial"/>
        <family val="2"/>
      </rPr>
      <t xml:space="preserve">Local travel must additionally be captured in this worksheet. </t>
    </r>
  </si>
  <si>
    <r>
      <t xml:space="preserve">$ Value of Administrative Costs </t>
    </r>
    <r>
      <rPr>
        <sz val="11"/>
        <color theme="1"/>
        <rFont val="Arial"/>
        <family val="2"/>
      </rPr>
      <t>(Cap of 3% of Total Grant)</t>
    </r>
  </si>
  <si>
    <r>
      <t xml:space="preserve">$ Value of Expenses Related to Affordable Broadband Costs
</t>
    </r>
    <r>
      <rPr>
        <sz val="11"/>
        <color theme="1"/>
        <rFont val="Arial"/>
        <family val="2"/>
      </rPr>
      <t>(Cap of 10% of Capacity Grant)</t>
    </r>
  </si>
  <si>
    <r>
      <t xml:space="preserve">$ Value of Expenses Related to DE Plan Updates and Maintenance Costs </t>
    </r>
    <r>
      <rPr>
        <sz val="11"/>
        <color theme="1"/>
        <rFont val="Arial"/>
        <family val="2"/>
      </rPr>
      <t>(Cap of 20% of Capacity Grant)</t>
    </r>
  </si>
  <si>
    <t xml:space="preserve">Semi-Annual Digital Inclusion Conference
Justification: Attending the Net Inclusion Conference presents a valuable opportunity for our project team to deepen our understanding of digital equity and inclusion strategies. By participating in workshops and discussions led by industry leaders, we can gain insights into best practices, emerging technologies, and policy developments that directly align with our project goals. Engaging with a diverse network of stakeholders will foster collaboration and innovation, helping us to refine our approach and implement more effective solutions in our community. This investment in professional development will ultimately enhance our project’s impact and sustainability. </t>
  </si>
  <si>
    <r>
      <rPr>
        <b/>
        <sz val="10"/>
        <color rgb="FF000000"/>
        <rFont val="Arial"/>
        <family val="2"/>
      </rPr>
      <t>Lodging Costs:
Cost per night per person</t>
    </r>
    <r>
      <rPr>
        <sz val="10"/>
        <color rgb="FF000000"/>
        <rFont val="Arial"/>
        <family val="2"/>
      </rPr>
      <t xml:space="preserve">: $145
</t>
    </r>
    <r>
      <rPr>
        <b/>
        <sz val="10"/>
        <color rgb="FF000000"/>
        <rFont val="Arial"/>
        <family val="2"/>
      </rPr>
      <t>Number of travelers</t>
    </r>
    <r>
      <rPr>
        <sz val="10"/>
        <color rgb="FF000000"/>
        <rFont val="Arial"/>
        <family val="2"/>
      </rPr>
      <t xml:space="preserve">: 4
</t>
    </r>
    <r>
      <rPr>
        <b/>
        <sz val="10"/>
        <color rgb="FF000000"/>
        <rFont val="Arial"/>
        <family val="2"/>
      </rPr>
      <t>Number of nights:</t>
    </r>
    <r>
      <rPr>
        <sz val="10"/>
        <color rgb="FF000000"/>
        <rFont val="Arial"/>
        <family val="2"/>
      </rPr>
      <t xml:space="preserve"> 3
Total Lodging Cost:145
 $145(per person)×4(travelers)×3(nights)=</t>
    </r>
    <r>
      <rPr>
        <b/>
        <sz val="10"/>
        <color rgb="FF000000"/>
        <rFont val="Arial"/>
        <family val="2"/>
      </rPr>
      <t xml:space="preserve">$1,740
</t>
    </r>
    <r>
      <rPr>
        <sz val="10"/>
        <color rgb="FF000000"/>
        <rFont val="Arial"/>
        <family val="2"/>
      </rPr>
      <t xml:space="preserve">
</t>
    </r>
    <r>
      <rPr>
        <b/>
        <sz val="10"/>
        <color rgb="FF000000"/>
        <rFont val="Arial"/>
        <family val="2"/>
      </rPr>
      <t>Flight Costs:
Cost per traveler:</t>
    </r>
    <r>
      <rPr>
        <sz val="10"/>
        <color rgb="FF000000"/>
        <rFont val="Arial"/>
        <family val="2"/>
      </rPr>
      <t xml:space="preserve"> $425
</t>
    </r>
    <r>
      <rPr>
        <b/>
        <sz val="10"/>
        <color rgb="FF000000"/>
        <rFont val="Arial"/>
        <family val="2"/>
      </rPr>
      <t>Number of travelers:</t>
    </r>
    <r>
      <rPr>
        <sz val="10"/>
        <color rgb="FF000000"/>
        <rFont val="Arial"/>
        <family val="2"/>
      </rPr>
      <t xml:space="preserve"> 4
</t>
    </r>
    <r>
      <rPr>
        <b/>
        <sz val="10"/>
        <color rgb="FF000000"/>
        <rFont val="Arial"/>
        <family val="2"/>
      </rPr>
      <t xml:space="preserve">Total Flight Cost:
</t>
    </r>
    <r>
      <rPr>
        <sz val="10"/>
        <color rgb="FF000000"/>
        <rFont val="Arial"/>
        <family val="2"/>
      </rPr>
      <t>$425(per traveler)×4(travelers)=</t>
    </r>
    <r>
      <rPr>
        <b/>
        <sz val="10"/>
        <color rgb="FF000000"/>
        <rFont val="Arial"/>
        <family val="2"/>
      </rPr>
      <t xml:space="preserve">$1,700
</t>
    </r>
    <r>
      <rPr>
        <sz val="10"/>
        <color rgb="FF000000"/>
        <rFont val="Arial"/>
        <family val="2"/>
      </rPr>
      <t xml:space="preserve">
</t>
    </r>
    <r>
      <rPr>
        <b/>
        <sz val="10"/>
        <color rgb="FF000000"/>
        <rFont val="Arial"/>
        <family val="2"/>
      </rPr>
      <t>Rental Car Costs:
Cost per person:</t>
    </r>
    <r>
      <rPr>
        <sz val="10"/>
        <color rgb="FF000000"/>
        <rFont val="Arial"/>
        <family val="2"/>
      </rPr>
      <t xml:space="preserve"> $75
</t>
    </r>
    <r>
      <rPr>
        <b/>
        <sz val="10"/>
        <color rgb="FF000000"/>
        <rFont val="Arial"/>
        <family val="2"/>
      </rPr>
      <t>Number of travelers:</t>
    </r>
    <r>
      <rPr>
        <sz val="10"/>
        <color rgb="FF000000"/>
        <rFont val="Arial"/>
        <family val="2"/>
      </rPr>
      <t xml:space="preserve"> 4
Total Rental Car Cost:
$75(per person)×4(travelers)=</t>
    </r>
    <r>
      <rPr>
        <b/>
        <sz val="10"/>
        <color rgb="FF000000"/>
        <rFont val="Arial"/>
        <family val="2"/>
      </rPr>
      <t xml:space="preserve">$300
</t>
    </r>
    <r>
      <rPr>
        <sz val="10"/>
        <color rgb="FF000000"/>
        <rFont val="Arial"/>
        <family val="2"/>
      </rPr>
      <t xml:space="preserve">
</t>
    </r>
    <r>
      <rPr>
        <b/>
        <sz val="10"/>
        <color rgb="FF000000"/>
        <rFont val="Arial"/>
        <family val="2"/>
      </rPr>
      <t>Miscellaneous Costs:
Airport Parking Costs:
Cost per day per traveler:</t>
    </r>
    <r>
      <rPr>
        <sz val="10"/>
        <color rgb="FF000000"/>
        <rFont val="Arial"/>
        <family val="2"/>
      </rPr>
      <t xml:space="preserve"> $15
</t>
    </r>
    <r>
      <rPr>
        <b/>
        <sz val="10"/>
        <color rgb="FF000000"/>
        <rFont val="Arial"/>
        <family val="2"/>
      </rPr>
      <t>Number of travelers:</t>
    </r>
    <r>
      <rPr>
        <sz val="10"/>
        <color rgb="FF000000"/>
        <rFont val="Arial"/>
        <family val="2"/>
      </rPr>
      <t xml:space="preserve"> 4
</t>
    </r>
    <r>
      <rPr>
        <b/>
        <sz val="10"/>
        <color rgb="FF000000"/>
        <rFont val="Arial"/>
        <family val="2"/>
      </rPr>
      <t>Number of days:</t>
    </r>
    <r>
      <rPr>
        <sz val="10"/>
        <color rgb="FF000000"/>
        <rFont val="Arial"/>
        <family val="2"/>
      </rPr>
      <t xml:space="preserve"> 4
Total Airport Parking Cost:
$15(per traveler)×4(travelers)×4(days)=</t>
    </r>
    <r>
      <rPr>
        <b/>
        <sz val="10"/>
        <color rgb="FF000000"/>
        <rFont val="Arial"/>
        <family val="2"/>
      </rPr>
      <t xml:space="preserve">$240
</t>
    </r>
    <r>
      <rPr>
        <sz val="10"/>
        <color rgb="FF000000"/>
        <rFont val="Arial"/>
        <family val="2"/>
      </rPr>
      <t xml:space="preserve">
</t>
    </r>
    <r>
      <rPr>
        <b/>
        <sz val="10"/>
        <color rgb="FF000000"/>
        <rFont val="Arial"/>
        <family val="2"/>
      </rPr>
      <t xml:space="preserve">Fuel Costs:
</t>
    </r>
    <r>
      <rPr>
        <sz val="10"/>
        <color rgb="FF000000"/>
        <rFont val="Arial"/>
        <family val="2"/>
      </rPr>
      <t xml:space="preserve">Total Fuel Cost: </t>
    </r>
    <r>
      <rPr>
        <b/>
        <sz val="10"/>
        <color rgb="FF000000"/>
        <rFont val="Arial"/>
        <family val="2"/>
      </rPr>
      <t xml:space="preserve">$40
</t>
    </r>
    <r>
      <rPr>
        <sz val="10"/>
        <color rgb="FF000000"/>
        <rFont val="Arial"/>
        <family val="2"/>
      </rPr>
      <t xml:space="preserve">
</t>
    </r>
    <r>
      <rPr>
        <b/>
        <sz val="10"/>
        <color rgb="FF000000"/>
        <rFont val="Arial"/>
        <family val="2"/>
      </rPr>
      <t xml:space="preserve">Miscellaneous Total Costs: $280.00
</t>
    </r>
  </si>
  <si>
    <r>
      <t xml:space="preserve">Current GSA rates
M&amp;IE GSA Rates (2024): https://www.gsa.gov/travel/plan-a-trip/per-diem-rates/mie-breakdowns
</t>
    </r>
    <r>
      <rPr>
        <sz val="10"/>
        <rFont val="Arial"/>
        <family val="2"/>
      </rPr>
      <t>Flight Basis of Cost: Cost was found using a travel search engine for the specific dates of the event and includes fee and taxes.
Vehicle per Traveler was calculated using a rental car company website. We selected the dates of the trip, standard size vehicle and insurance coverage and partially went through the check out process to obtain cost. The total includes the daily price of the vehicle itself ($280) and insurance ($20): $280 + $20 = $300 and then divided by the number of travelers to equal $75 Total Cost for Vehicle per Traveler. 
Per Diem per Traveler was calculated using the current GSA rates (see link in Basis for Estimating Costs). The listed $79 accounts for the cost of per traveler for full one day and $59 per travel day.   
Lodging costs were identified by using the GSA website to identify allowable rates for the zip code in the event location.</t>
    </r>
  </si>
  <si>
    <t>Semi-Annual Digital Inclusion Conference
(2 additional conferences)</t>
  </si>
  <si>
    <t>Second Semi-Annual Conference- $5,126
Third Semi-Annual Conference- $5,126
Batched Conference Totals- $10,252.00</t>
  </si>
  <si>
    <r>
      <rPr>
        <sz val="10"/>
        <color rgb="FF000000"/>
        <rFont val="Arial"/>
        <family val="2"/>
      </rPr>
      <t xml:space="preserve">Additional Explanation (as needed):
Cost Calcualtion continued for 2026 Net Inclusion Conference Per Diem Costs Full Days:
</t>
    </r>
    <r>
      <rPr>
        <b/>
        <sz val="10"/>
        <color rgb="FF000000"/>
        <rFont val="Arial"/>
        <family val="2"/>
      </rPr>
      <t>Per diem rate for full days:</t>
    </r>
    <r>
      <rPr>
        <sz val="10"/>
        <color rgb="FF000000"/>
        <rFont val="Arial"/>
        <family val="2"/>
      </rPr>
      <t xml:space="preserve"> $79
</t>
    </r>
    <r>
      <rPr>
        <b/>
        <sz val="10"/>
        <color rgb="FF000000"/>
        <rFont val="Arial"/>
        <family val="2"/>
      </rPr>
      <t>Number of full days</t>
    </r>
    <r>
      <rPr>
        <sz val="10"/>
        <color rgb="FF000000"/>
        <rFont val="Arial"/>
        <family val="2"/>
      </rPr>
      <t xml:space="preserve">: 2
</t>
    </r>
    <r>
      <rPr>
        <b/>
        <sz val="10"/>
        <color rgb="FF000000"/>
        <rFont val="Arial"/>
        <family val="2"/>
      </rPr>
      <t>Number of travelers:</t>
    </r>
    <r>
      <rPr>
        <sz val="10"/>
        <color rgb="FF000000"/>
        <rFont val="Arial"/>
        <family val="2"/>
      </rPr>
      <t xml:space="preserve"> 4
Total Full Day Per Diem Cost:
$79(per day)×2(days)×4(travelers)=</t>
    </r>
    <r>
      <rPr>
        <b/>
        <sz val="10"/>
        <color rgb="FF000000"/>
        <rFont val="Arial"/>
        <family val="2"/>
      </rPr>
      <t xml:space="preserve">$632
</t>
    </r>
    <r>
      <rPr>
        <sz val="10"/>
        <color rgb="FF000000"/>
        <rFont val="Arial"/>
        <family val="2"/>
      </rPr>
      <t xml:space="preserve">
Travel Days:
</t>
    </r>
    <r>
      <rPr>
        <b/>
        <sz val="10"/>
        <color rgb="FF000000"/>
        <rFont val="Arial"/>
        <family val="2"/>
      </rPr>
      <t>Per diem rate for travel days:</t>
    </r>
    <r>
      <rPr>
        <sz val="10"/>
        <color rgb="FF000000"/>
        <rFont val="Arial"/>
        <family val="2"/>
      </rPr>
      <t xml:space="preserve"> $59.25
</t>
    </r>
    <r>
      <rPr>
        <b/>
        <sz val="10"/>
        <color rgb="FF000000"/>
        <rFont val="Arial"/>
        <family val="2"/>
      </rPr>
      <t>Number of travel days:</t>
    </r>
    <r>
      <rPr>
        <sz val="10"/>
        <color rgb="FF000000"/>
        <rFont val="Arial"/>
        <family val="2"/>
      </rPr>
      <t xml:space="preserve"> 2
</t>
    </r>
    <r>
      <rPr>
        <b/>
        <sz val="10"/>
        <color rgb="FF000000"/>
        <rFont val="Arial"/>
        <family val="2"/>
      </rPr>
      <t>Number of travelers:</t>
    </r>
    <r>
      <rPr>
        <sz val="10"/>
        <color rgb="FF000000"/>
        <rFont val="Arial"/>
        <family val="2"/>
      </rPr>
      <t xml:space="preserve"> 4
Total Travel Day Per Diem Cost:
$59.25(per day)×2(days)×4(travelers)=</t>
    </r>
    <r>
      <rPr>
        <b/>
        <sz val="10"/>
        <color rgb="FF000000"/>
        <rFont val="Arial"/>
        <family val="2"/>
      </rPr>
      <t>$474</t>
    </r>
  </si>
  <si>
    <r>
      <t>INSTRUCTIONS</t>
    </r>
    <r>
      <rPr>
        <sz val="10"/>
        <rFont val="Arial"/>
        <family val="2"/>
      </rPr>
      <t xml:space="preserve">
</t>
    </r>
    <r>
      <rPr>
        <b/>
        <sz val="10"/>
        <rFont val="Arial"/>
        <family val="2"/>
      </rPr>
      <t xml:space="preserve">1. </t>
    </r>
    <r>
      <rPr>
        <sz val="10"/>
        <rFont val="Arial"/>
        <family val="2"/>
      </rPr>
      <t xml:space="preserve">Prior to entering equipment information, check that the planned request falls under the CFR definition of Equipment. See #1 under Guidance below.
</t>
    </r>
    <r>
      <rPr>
        <b/>
        <sz val="10"/>
        <rFont val="Arial"/>
        <family val="2"/>
      </rPr>
      <t>2.</t>
    </r>
    <r>
      <rPr>
        <sz val="10"/>
        <rFont val="Arial"/>
        <family val="2"/>
      </rPr>
      <t xml:space="preserve"> Identify a broader category (Column A) for the equipment requested. Examples include – but are not limited to – computing equipment (e.g., laptops, desktops), networking equipment (e.g., routers, access points), bundles that meet the equipment definition in Guidance #1 below, and miscellaneous. 
</t>
    </r>
    <r>
      <rPr>
        <b/>
        <sz val="10"/>
        <rFont val="Arial"/>
        <family val="2"/>
      </rPr>
      <t>3.</t>
    </r>
    <r>
      <rPr>
        <sz val="10"/>
        <rFont val="Arial"/>
        <family val="2"/>
      </rPr>
      <t xml:space="preserve"> Name the equipment item (Column B).
</t>
    </r>
    <r>
      <rPr>
        <b/>
        <sz val="10"/>
        <rFont val="Arial"/>
        <family val="2"/>
      </rPr>
      <t>4.</t>
    </r>
    <r>
      <rPr>
        <sz val="10"/>
        <rFont val="Arial"/>
        <family val="2"/>
      </rPr>
      <t xml:space="preserve"> Enter the quantity (Column C) and unit cost (Column D). The total cost (Column E) will automatically calculate.
</t>
    </r>
    <r>
      <rPr>
        <b/>
        <sz val="10"/>
        <rFont val="Arial"/>
        <family val="2"/>
      </rPr>
      <t>5.</t>
    </r>
    <r>
      <rPr>
        <sz val="10"/>
        <rFont val="Arial"/>
        <family val="2"/>
      </rPr>
      <t xml:space="preserve"> Enter the dollar value of funds from the total that will go towards administrative costs, if any, in Column F.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6.</t>
    </r>
    <r>
      <rPr>
        <sz val="10"/>
        <rFont val="Arial"/>
        <family val="2"/>
      </rPr>
      <t xml:space="preserve"> Enter the dollar value of funds from the total that will go towards evaluation of subgrants costs, if any, in Column G.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7.</t>
    </r>
    <r>
      <rPr>
        <sz val="10"/>
        <rFont val="Arial"/>
        <family val="2"/>
      </rPr>
      <t xml:space="preserve"> Enter the dollar value of funds from the total that will go towards affordable broadband program costs, if any, in Column H.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8.</t>
    </r>
    <r>
      <rPr>
        <sz val="10"/>
        <rFont val="Arial"/>
        <family val="2"/>
      </rPr>
      <t xml:space="preserve"> Enter the dollar value of funds from the total that will go towards DE Plan updates and maintenance, if any, in Column I.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9.</t>
    </r>
    <r>
      <rPr>
        <sz val="10"/>
        <rFont val="Arial"/>
        <family val="2"/>
      </rPr>
      <t xml:space="preserve"> Use the “Basis for Estimating Costs” field (Column J) to enter sources used to determine the costs entered in preceding fields. Examples include contractor quotes, catalog prices, prior invoices.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10.</t>
    </r>
    <r>
      <rPr>
        <sz val="10"/>
        <rFont val="Arial"/>
        <family val="2"/>
      </rPr>
      <t xml:space="preserve"> For each equipment line-item, write a justification of need (Column K). Describe the requested equipment and how it directly supports goals of the proposed project. 
</t>
    </r>
    <r>
      <rPr>
        <b/>
        <sz val="10"/>
        <rFont val="Arial"/>
        <family val="2"/>
      </rPr>
      <t>11.</t>
    </r>
    <r>
      <rPr>
        <sz val="10"/>
        <rFont val="Arial"/>
        <family val="2"/>
      </rPr>
      <t xml:space="preserve"> Use the “Calculations” field (Column L) to explain the mathematical rationale for any amounts that required calculations not captured by the Consolidated Budget Form's embedded formulas.
</t>
    </r>
    <r>
      <rPr>
        <b/>
        <sz val="10"/>
        <rFont val="Arial"/>
        <family val="2"/>
      </rPr>
      <t>GUIDANCE</t>
    </r>
    <r>
      <rPr>
        <sz val="10"/>
        <rFont val="Arial"/>
        <family val="2"/>
      </rPr>
      <t xml:space="preserve">
</t>
    </r>
    <r>
      <rPr>
        <b/>
        <sz val="10"/>
        <rFont val="Arial"/>
        <family val="2"/>
      </rPr>
      <t>1.</t>
    </r>
    <r>
      <rPr>
        <sz val="10"/>
        <rFont val="Arial"/>
        <family val="2"/>
      </rPr>
      <t xml:space="preserve"> Equipment means a single item of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Please refer to the applicable Federal regulations in 2 CFR 200 for specific equipment definitions and treatment. Per 2 CFR 200.313, Native Entities may use their own internal disposition procedures for use, management, and disposal of equipment, but must follow the regular guidance if they do not have set procedures. In April, 2022, OMB published updates to 2 CFR 200. In those updates, OMB raised the equipment/supply threshold from $5,000 to $10,000. The $10,000 threshold will be used for all DE Capacity awards. See https://www.federalregister.gov/documents/2024/04/22/2024-07496/guidance-for-federal-financial-assistance for additional information. 
</t>
    </r>
    <r>
      <rPr>
        <b/>
        <sz val="10"/>
        <rFont val="Arial"/>
        <family val="2"/>
      </rPr>
      <t>2.</t>
    </r>
    <r>
      <rPr>
        <sz val="10"/>
        <rFont val="Arial"/>
        <family val="2"/>
      </rPr>
      <t xml:space="preserve"> Do not include supply items under equipment. Please refer to 2 CFR 200 and d. Supplies on what constitutes a supply item.
</t>
    </r>
    <r>
      <rPr>
        <b/>
        <sz val="10"/>
        <rFont val="Arial"/>
        <family val="2"/>
      </rPr>
      <t>3.</t>
    </r>
    <r>
      <rPr>
        <sz val="10"/>
        <rFont val="Arial"/>
        <family val="2"/>
      </rPr>
      <t xml:space="preserve"> Any equipment that is leased must be listed under tab “n. Other (Capacity)". Do not include leased equipment under this tab.  </t>
    </r>
  </si>
  <si>
    <r>
      <t xml:space="preserve">$ Value of Administrative Costs 
</t>
    </r>
    <r>
      <rPr>
        <sz val="11"/>
        <color theme="1"/>
        <rFont val="Arial"/>
        <family val="2"/>
      </rPr>
      <t>(Cap of 3% of Total Grant)</t>
    </r>
  </si>
  <si>
    <r>
      <t>$ Value of Expenses Related to DE Plan Updates and Maintenance Costs</t>
    </r>
    <r>
      <rPr>
        <sz val="11"/>
        <color theme="1"/>
        <rFont val="Arial"/>
        <family val="2"/>
      </rPr>
      <t xml:space="preserve"> 
(Cap of 20% of Capacity Grant)</t>
    </r>
  </si>
  <si>
    <t>Fixed Wireless Access (FWA) Base Station project</t>
  </si>
  <si>
    <t>High-capacity FWA base stations</t>
  </si>
  <si>
    <t>The estimated costs are based on direct quotes from the vendor, ensuring transparency and accuracy in budgeting. Utilizing an approved vendor reduces procurement risk and aligns with organizational policies for compliance and quality assurance.
All costs associated with the following requirements are fully covered under the contractor fees:
Environmental and Historic Property Assessments: Determination of the potential for environmental impacts as required under the National Environmental Policy Act (42 U.S.C. § 4321 et seq.).
Assessment of potential impacts to historic properties in compliance with the National Historic Preservation Act of 1966 (54 U.S.C. § 300101 et seq.).
Infrastructure Projects and Compliance:
Compliance with the Build America, Buy America Act (Pub. L. No. 117-58, §§ 70901-52), including adherence to regulations promulgated under 2 C.F.R. part 184.
The contractor is responsible for ensuring all assessments, reviews, certifications, and compliance measures related to these requirements are included in the project scope and covered under the agreed fees.</t>
  </si>
  <si>
    <t>The purchase of high-capacity Fixed Wireless Access (FWA) base stations is essential for advancing digital equity in a rural reservation community, where broadband access is limited, and affordability remains a barrier. These base stations will provide reliable, wide-area wireless broadband coverage, connecting households that have traditionally lacked affordable internet options due to geographical and infrastructural constraints. Due to this purpose this cost will be charged to the affordable broadband project category.
By deploying high-capacity FWA base stations, we can reduce the cost of broadband for residents and extend service to remote areas that are underserved by traditional infrastructure. This investment, supported by the digital equity grant, will empower the community with access to vital online resources, such as telehealth, remote education, and job opportunities, fostering digital inclusion and economic growth in alignment with the community's long-term goals. This base station is part of the affordable broadband project and includes other materials noted in the k. Supplies (Capacity) tab.</t>
  </si>
  <si>
    <r>
      <rPr>
        <b/>
        <sz val="10"/>
        <color rgb="FF000000"/>
        <rFont val="Arial"/>
        <family val="2"/>
      </rPr>
      <t>Cost Calculation
Number of units</t>
    </r>
    <r>
      <rPr>
        <sz val="10"/>
        <color rgb="FF000000"/>
        <rFont val="Arial"/>
        <family val="2"/>
      </rPr>
      <t xml:space="preserve">: 3
</t>
    </r>
    <r>
      <rPr>
        <b/>
        <sz val="10"/>
        <color rgb="FF000000"/>
        <rFont val="Arial"/>
        <family val="2"/>
      </rPr>
      <t>Cost per unit</t>
    </r>
    <r>
      <rPr>
        <sz val="10"/>
        <color rgb="FF000000"/>
        <rFont val="Arial"/>
        <family val="2"/>
      </rPr>
      <t xml:space="preserve">: $15,000.00
</t>
    </r>
    <r>
      <rPr>
        <b/>
        <sz val="10"/>
        <color rgb="FF000000"/>
        <rFont val="Arial"/>
        <family val="2"/>
      </rPr>
      <t>Total Cost</t>
    </r>
    <r>
      <rPr>
        <sz val="10"/>
        <color rgb="FF000000"/>
        <rFont val="Arial"/>
        <family val="2"/>
      </rPr>
      <t>:$45,000.00
Total Cost=Number of Units×Cost per Units
Total Cost=3×15,000=45,000
Summary
Total Cost for 3 Fixed Wireless Access (FWA) base stations is $45,000.00.</t>
    </r>
  </si>
  <si>
    <r>
      <rPr>
        <b/>
        <sz val="10"/>
        <rFont val="Arial"/>
        <family val="2"/>
      </rPr>
      <t>INSTRUCTIONS</t>
    </r>
    <r>
      <rPr>
        <sz val="10"/>
        <rFont val="Arial"/>
        <family val="2"/>
      </rPr>
      <t xml:space="preserve">
</t>
    </r>
    <r>
      <rPr>
        <b/>
        <sz val="10"/>
        <rFont val="Arial"/>
        <family val="2"/>
      </rPr>
      <t xml:space="preserve">1. </t>
    </r>
    <r>
      <rPr>
        <sz val="10"/>
        <rFont val="Arial"/>
        <family val="2"/>
      </rPr>
      <t xml:space="preserve">Prior to entering supply information, check that the planned request falls under the CFR definition of Supplies. See #1 under Guidance below. 
</t>
    </r>
    <r>
      <rPr>
        <b/>
        <sz val="10"/>
        <rFont val="Arial"/>
        <family val="2"/>
      </rPr>
      <t>2.</t>
    </r>
    <r>
      <rPr>
        <sz val="10"/>
        <rFont val="Arial"/>
        <family val="2"/>
      </rPr>
      <t xml:space="preserve"> Identify a broader category (Column A) for the supply requested.  Examples include – but are not limited to – software/licenses (e.g., Microsoft Suite, Adobe suite, operating systems), peripheral devices (e.g., keyboards, headsets), furniture (e.g., office cubicles, filing cabinets), and miscellaneous. 
</t>
    </r>
    <r>
      <rPr>
        <b/>
        <sz val="10"/>
        <rFont val="Arial"/>
        <family val="2"/>
      </rPr>
      <t>3.</t>
    </r>
    <r>
      <rPr>
        <sz val="10"/>
        <rFont val="Arial"/>
        <family val="2"/>
      </rPr>
      <t xml:space="preserve"> Name the supply item (Column B).
</t>
    </r>
    <r>
      <rPr>
        <b/>
        <sz val="10"/>
        <rFont val="Arial"/>
        <family val="2"/>
      </rPr>
      <t>4.</t>
    </r>
    <r>
      <rPr>
        <sz val="10"/>
        <rFont val="Arial"/>
        <family val="2"/>
      </rPr>
      <t xml:space="preserve"> Enter the quantity of supplies (Column C) and unit cost (Column D). The total cost (Column E) will automatically calculate.
</t>
    </r>
    <r>
      <rPr>
        <b/>
        <sz val="10"/>
        <rFont val="Arial"/>
        <family val="2"/>
      </rPr>
      <t>5.</t>
    </r>
    <r>
      <rPr>
        <sz val="10"/>
        <rFont val="Arial"/>
        <family val="2"/>
      </rPr>
      <t xml:space="preserve"> Enter the dollar value of funds from the total that will go towards administrative costs, if any, in Column F.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 xml:space="preserve">6. </t>
    </r>
    <r>
      <rPr>
        <sz val="10"/>
        <rFont val="Arial"/>
        <family val="2"/>
      </rPr>
      <t xml:space="preserve">Enter the dollar value of funds from the total that will go towards evaluation of subgrants costs, if any, in Column G.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7.</t>
    </r>
    <r>
      <rPr>
        <sz val="10"/>
        <rFont val="Arial"/>
        <family val="2"/>
      </rPr>
      <t xml:space="preserve"> Enter the dollar value of funds from the total that will go towards affordable broadband program costs, if any, in Column H.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8.</t>
    </r>
    <r>
      <rPr>
        <sz val="10"/>
        <rFont val="Arial"/>
        <family val="2"/>
      </rPr>
      <t xml:space="preserve"> Enter the dollar value of funds from the total that will go towards DE Plan updates and maintenance, if any, in Column I.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9.</t>
    </r>
    <r>
      <rPr>
        <sz val="10"/>
        <rFont val="Arial"/>
        <family val="2"/>
      </rPr>
      <t xml:space="preserve"> Use the “Basis for Estimating Costs” field (Column J) to enter sources used to determine the costs entered in preceding fields. Examples include contractor quotes, catalog prices, prior invoices.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10.</t>
    </r>
    <r>
      <rPr>
        <sz val="10"/>
        <rFont val="Arial"/>
        <family val="2"/>
      </rPr>
      <t xml:space="preserve"> For each supply line-item, write a justification of need (Column K). Describe the requested supplies and how they directly support the goals of the proposed project. 
</t>
    </r>
    <r>
      <rPr>
        <b/>
        <sz val="10"/>
        <rFont val="Arial"/>
        <family val="2"/>
      </rPr>
      <t>11.</t>
    </r>
    <r>
      <rPr>
        <sz val="10"/>
        <rFont val="Arial"/>
        <family val="2"/>
      </rPr>
      <t xml:space="preserve"> Use the Calculations field (Column L) to explain the mathematical rationale for any amounts that required calculations not captured by the Consolidated Budget Form's embedded formulas. 
</t>
    </r>
    <r>
      <rPr>
        <b/>
        <sz val="10"/>
        <rFont val="Arial"/>
        <family val="2"/>
      </rPr>
      <t>GUIDANCE</t>
    </r>
    <r>
      <rPr>
        <sz val="10"/>
        <rFont val="Arial"/>
        <family val="2"/>
      </rPr>
      <t xml:space="preserve">
</t>
    </r>
    <r>
      <rPr>
        <b/>
        <sz val="10"/>
        <rFont val="Arial"/>
        <family val="2"/>
      </rPr>
      <t>1.</t>
    </r>
    <r>
      <rPr>
        <sz val="10"/>
        <rFont val="Arial"/>
        <family val="2"/>
      </rPr>
      <t xml:space="preserve"> Supplies are defined as all tangible personal property that fall outside of the Equipment definition (see 2 CFR 200.1). Supplies are generally defined as an item with an acquisition cost of $10,000 or less and a useful life expectancy of less than one year.  Supplies are generally consumed during the project period of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$10,000, regardless of the length of its useful life. In April, 2022, OMB published updates to 2 CFR 200. In those updates, OMB raised the equipment/supply threshold from $5,000 to $10,000. The $10,000 threshold will be used for all DE Capacity awards. See https://www.federalregister.gov/documents/2024/04/22/2024-07496/guidance-for-federal-financial-assistance for additional information. 
</t>
    </r>
    <r>
      <rPr>
        <b/>
        <sz val="10"/>
        <rFont val="Arial"/>
        <family val="2"/>
      </rPr>
      <t>2.</t>
    </r>
    <r>
      <rPr>
        <sz val="10"/>
        <rFont val="Arial"/>
        <family val="2"/>
      </rPr>
      <t xml:space="preserve"> List all proposed supplies below, providing a basis of costs (e.g. contractor quotes, catalog prices, prior invoices). 
</t>
    </r>
    <r>
      <rPr>
        <b/>
        <sz val="10"/>
        <rFont val="Arial"/>
        <family val="2"/>
      </rPr>
      <t>3.</t>
    </r>
    <r>
      <rPr>
        <sz val="10"/>
        <rFont val="Arial"/>
        <family val="2"/>
      </rPr>
      <t xml:space="preserve"> Note that Supply items recorded in this tab must be direct costs to the project. Do not enter items that are duplicative of supply costs included in the accounted for as indirect costs. Supply costs must be allocable specifically to the project.</t>
    </r>
  </si>
  <si>
    <r>
      <t xml:space="preserve">$ Value of Expenses Related to DE Plan Updates and Maintenance Costs
</t>
    </r>
    <r>
      <rPr>
        <sz val="11"/>
        <color theme="1"/>
        <rFont val="Arial"/>
        <family val="2"/>
      </rPr>
      <t>(Cap of 20% of Capacity Grant)</t>
    </r>
  </si>
  <si>
    <t>Software Licenses</t>
  </si>
  <si>
    <t xml:space="preserve">Digital Literacy Online Curriculum </t>
  </si>
  <si>
    <t>Implementing digital literacy curriculum account licenses for youth on the reservation is essential for bridging the digital divide and empowering our young people. Access to comprehensive digital literacy resources will equip them with crucial skills for navigating an increasingly technology-driven world. This curriculum will foster critical thinking, enhance problem-solving abilities, and prepare them for future educational and career opportunities.
Providing these licenses supports community resilience by enabling youth to engage in remote learning, access vital information, and develop the technological competencies needed for higher education and employment. Investing in digital literacy is an investment in our youth’s future, ensuring they are not only consumers of technology but also creators and innovators within their communities.</t>
  </si>
  <si>
    <t>Cost Calculation
Number of licenses: 3,500
Cost per license: $50
Total Cost:
Total Cost=Number of Licenses×Cost per License
Total Cost=3,500×50=175,000
Summary
Total Cost for 3,500 Youth Digital Curriculum Training Account Licenses: $175,000.</t>
  </si>
  <si>
    <t>Digital Literacy Online Curriculum for Parents</t>
  </si>
  <si>
    <t>Implementing a digital literacy curriculum for parents on the reservation is crucial for fostering a supportive learning environment for families and enhancing community engagement. Many parents may face barriers to digital access and understanding, which can hinder their ability to support their children's education and navigate essential online resources.
A dedicated curriculum will empower parents with the skills necessary to use technology effectively, enabling them to assist their children with schoolwork, access online resources, and engage with community services. By improving digital literacy, parents can also enhance their own job prospects and pursue further education, creating a cycle of empowerment that benefits the entire community.
Moreover, equipping parents with these skills fosters stronger family bonds and promotes collaboration in learning. In an increasingly digital world, providing parents with the tools to succeed is vital for building a resilient, informed, and connected community. Investing in digital literacy for parents is an investment in the future of our youth and the overall well-being of the reservation.</t>
  </si>
  <si>
    <t>Cost Calculation
Number of licenses: 1,500
Cost per license: $50
Total Cost Calculation:
Total Cost=Number of Licenses×Cost per License
Total Cost=1,500×50=75,000
Summary
Total Cost for 1,500 Parent Digital Curriculum Training Account Licenses: $75,000.</t>
  </si>
  <si>
    <t>Laptops</t>
  </si>
  <si>
    <t xml:space="preserve"> Laptop </t>
  </si>
  <si>
    <t>The purchase of 15 laptops for each of the eight identified community centers is essential to enhance public access to technology and support our initiatives in digital literacy, cyberbullying awareness, health resources, and job application assistance. Currently, many community members, particularly those from underserved populations, lack access to reliable technology, which creates barriers to education, employment, and vital health information.
By equipping each center with laptops, we will provide a valuable resource for individuals to engage in training classes designed to improve their digital skills and navigate the online world safely. These classes will focus on critical topics such as digital literacy, which is fundamental for accessing online educational resources and job opportunities; cyberbullying, which will educate participants on prevention and response strategies; health resources, providing information on accessing telehealth services and health information; and job applications, equipping individuals with the skills needed to apply for jobs online effectively.
Furthermore, these laptops will facilitate community engagement by allowing individuals to use technology for personal development and connection with essential services. By investing in this technology, we will empower community members, promote equity in access to digital resources, and enhance the overall quality of life for residents. This initiative is vital for fostering a more informed, connected, and resilient community.</t>
  </si>
  <si>
    <t>Cost Summary for 120 Laptops
Number of Laptops: 120
Cost per Laptop: $800
Total Cost Calculation
Total Cost=Number of Laptops×Cost per Laptop
Total Cost=120×800=96,000
Summary
Total Cost for 120 Laptops: $96,000
This total includes the purchase of 120 laptops at $800 each, providing essential technology for community centers.</t>
  </si>
  <si>
    <t>Storage Carts</t>
  </si>
  <si>
    <t>34.5'' H x 41.75'' W Laptop/Tablet Storage Cart with Wheels AVFI</t>
  </si>
  <si>
    <t xml:space="preserve">The acquisition of charging storage carts for laptops in our community centers is essential to ensure the longevity and functionality of the technology we provide. These carts will securely store and charge the laptops, making them readily available for public use and training sessions.
Without proper charging and storage solutions, the laptops may experience downtime due to low battery levels, leading to interruptions in digital literacy classes and other programs. Additionally, the carts will help organize the equipment, ensuring that laptops are maintained in good condition and easily accessible to community members.
Investing in charging storage carts will enhance our ability to deliver consistent and effective training, ultimately supporting our goal of empowering individuals with essential digital skills and improving overall community access to technology.
</t>
  </si>
  <si>
    <t>Cost Calculation for Laptop Storage Carts
Number of Storage Carts: 8
Cost per Storage Cart: $1,100
Total Cost Calculation
Total Cost=Number of Carts×Cost per Cart
Total Cost=8×1,100=8,880
Summary
Total Cost for 8 Laptop Storage Carts: $8,880
This total includes the purchase of eight storage carts at $1,100 each, ensuring efficient and secure charging and storage for the community center's laptops.</t>
  </si>
  <si>
    <t>Directional and omnidirectional antennas kit</t>
  </si>
  <si>
    <t>The inclusion of directional and omnidirectional antennas in the Fixed Wireless Access (FWA) base station project is essential for delivering reliable and affordable broadband in a rural reservation community. These antennas enhance signal strength and extend coverage, ensuring that high-quality internet reaches households scattered across varying terrains and distances. Due to this purpose this cost will be charged to the affordable broadband project category.
Directional antennas focus the signal to reach distant, underserved areas, while omnidirectional antennas provide broad coverage for nearby homes, creating a balanced network that maximizes connectivity for the entire community. Funded by a digital equity grant, these antennas are critical to providing cost-effective internet access and enabling residents to access essential services like telehealth, online education, and job resources, supporting economic growth and digital inclusion across the region.</t>
  </si>
  <si>
    <t>Directional Antennas
Description: High-gain directional antennas to extend signal reach and target specific underserved areas in the community.
Quantity: 2
Unit Cost: $500 each
Calculation:
2×500=1,000
Total Cost for Directional Antennas: $1,000.00
Omnidirectional Antennas
Description: Omnidirectional antennas to provide 360-degree coverage for a broader range, suitable for closer, multi-directional coverage near the base station.
Quantity: 2
Unit Cost: $500 each
Calculation:
2×500=1,000
Total Cost for Omnidirectional Antennas: $1,000.00
Total Cost: $2,000.00
This itemized budget provides a balanced mix of directional and omnidirectional antennas, ensuring effective signal reach and comprehensive coverage for the FWA project within the budget constraints aligned with the affordable broadband category.</t>
  </si>
  <si>
    <t>Power Supply and Backup</t>
  </si>
  <si>
    <t>A reliable power supply and backup system are crucial for the Fixed Wireless Access (FWA) base station project to ensure consistent broadband access in a rural reservation community. Power disruptions are common in remote areas, and a dependable backup system prevents service interruptions, maintaining connectivity even during outages. Due to this purpose this cost will be charged to the affordable broadband project category.
This investment, supported by a digital equity grant, will secure continuous internet access for community members, enabling uninterrupted access to critical services such as telehealth, remote education, and employment resources. By safeguarding against power issues, the project ensures affordable, resilient broadband access, advancing digital equity and supporting the community’s long-term connectivity needs.</t>
  </si>
  <si>
    <r>
      <rPr>
        <b/>
        <sz val="10"/>
        <color rgb="FF000000"/>
        <rFont val="Arial"/>
        <family val="2"/>
      </rPr>
      <t xml:space="preserve">Power Supply and Backup - Total Cost: $2,300.00
</t>
    </r>
    <r>
      <rPr>
        <sz val="10"/>
        <color rgb="FF000000"/>
        <rFont val="Arial"/>
        <family val="2"/>
      </rPr>
      <t xml:space="preserve">The FWA project falls within the budget constraints aligned with the affordable broadband category.
</t>
    </r>
    <r>
      <rPr>
        <b/>
        <sz val="10"/>
        <color rgb="FF000000"/>
        <rFont val="Arial"/>
        <family val="2"/>
      </rPr>
      <t>Uninterruptible Power Supply (UPS) Units
Description:</t>
    </r>
    <r>
      <rPr>
        <sz val="10"/>
        <color rgb="FF000000"/>
        <rFont val="Arial"/>
        <family val="2"/>
      </rPr>
      <t xml:space="preserve"> High-capacity UPS units to provide immediate backup power and prevent service interruptions during short outages or power fluctuations.
</t>
    </r>
    <r>
      <rPr>
        <b/>
        <sz val="10"/>
        <color rgb="FF000000"/>
        <rFont val="Arial"/>
        <family val="2"/>
      </rPr>
      <t>Quantity:</t>
    </r>
    <r>
      <rPr>
        <sz val="10"/>
        <color rgb="FF000000"/>
        <rFont val="Arial"/>
        <family val="2"/>
      </rPr>
      <t xml:space="preserve"> 2
</t>
    </r>
    <r>
      <rPr>
        <b/>
        <sz val="10"/>
        <color rgb="FF000000"/>
        <rFont val="Arial"/>
        <family val="2"/>
      </rPr>
      <t>Unit Cost</t>
    </r>
    <r>
      <rPr>
        <sz val="10"/>
        <color rgb="FF000000"/>
        <rFont val="Arial"/>
        <family val="2"/>
      </rPr>
      <t xml:space="preserve">: $500 each
Calculation:
2×500=1,000
Total Cost for UPS Units: </t>
    </r>
    <r>
      <rPr>
        <b/>
        <sz val="10"/>
        <color rgb="FF000000"/>
        <rFont val="Arial"/>
        <family val="2"/>
      </rPr>
      <t xml:space="preserve">$1,000.00
</t>
    </r>
    <r>
      <rPr>
        <sz val="10"/>
        <color rgb="FF000000"/>
        <rFont val="Arial"/>
        <family val="2"/>
      </rPr>
      <t xml:space="preserve">
</t>
    </r>
    <r>
      <rPr>
        <b/>
        <sz val="10"/>
        <color rgb="FF000000"/>
        <rFont val="Arial"/>
        <family val="2"/>
      </rPr>
      <t>Backup Batteries
Description:</t>
    </r>
    <r>
      <rPr>
        <sz val="10"/>
        <color rgb="FF000000"/>
        <rFont val="Arial"/>
        <family val="2"/>
      </rPr>
      <t xml:space="preserve"> External backup batteries to extend power availability during prolonged outages, ensuring continuous operation of critical network equipment.
</t>
    </r>
    <r>
      <rPr>
        <b/>
        <sz val="10"/>
        <color rgb="FF000000"/>
        <rFont val="Arial"/>
        <family val="2"/>
      </rPr>
      <t>Quantity</t>
    </r>
    <r>
      <rPr>
        <sz val="10"/>
        <color rgb="FF000000"/>
        <rFont val="Arial"/>
        <family val="2"/>
      </rPr>
      <t xml:space="preserve">: 2
</t>
    </r>
    <r>
      <rPr>
        <b/>
        <sz val="10"/>
        <color rgb="FF000000"/>
        <rFont val="Arial"/>
        <family val="2"/>
      </rPr>
      <t xml:space="preserve">Unit Cost: </t>
    </r>
    <r>
      <rPr>
        <sz val="10"/>
        <color rgb="FF000000"/>
        <rFont val="Arial"/>
        <family val="2"/>
      </rPr>
      <t xml:space="preserve">$500 each
Calculation:
2×500=1,000
Total Cost for Backup Batteries: </t>
    </r>
    <r>
      <rPr>
        <b/>
        <sz val="10"/>
        <color rgb="FF000000"/>
        <rFont val="Arial"/>
        <family val="2"/>
      </rPr>
      <t xml:space="preserve">$1,000.00
</t>
    </r>
    <r>
      <rPr>
        <sz val="10"/>
        <color rgb="FF000000"/>
        <rFont val="Arial"/>
        <family val="2"/>
      </rPr>
      <t xml:space="preserve">
</t>
    </r>
    <r>
      <rPr>
        <b/>
        <sz val="10"/>
        <color rgb="FF000000"/>
        <rFont val="Arial"/>
        <family val="2"/>
      </rPr>
      <t xml:space="preserve">Surge Protectors
Description: </t>
    </r>
    <r>
      <rPr>
        <sz val="10"/>
        <color rgb="FF000000"/>
        <rFont val="Arial"/>
        <family val="2"/>
      </rPr>
      <t xml:space="preserve">Industrial-grade surge protectors to safeguard equipment from power surges and voltage spikes.
</t>
    </r>
    <r>
      <rPr>
        <b/>
        <sz val="10"/>
        <color rgb="FF000000"/>
        <rFont val="Arial"/>
        <family val="2"/>
      </rPr>
      <t>Quantity:</t>
    </r>
    <r>
      <rPr>
        <sz val="10"/>
        <color rgb="FF000000"/>
        <rFont val="Arial"/>
        <family val="2"/>
      </rPr>
      <t xml:space="preserve"> 2
</t>
    </r>
    <r>
      <rPr>
        <b/>
        <sz val="10"/>
        <color rgb="FF000000"/>
        <rFont val="Arial"/>
        <family val="2"/>
      </rPr>
      <t xml:space="preserve">Unit Cost: </t>
    </r>
    <r>
      <rPr>
        <sz val="10"/>
        <color rgb="FF000000"/>
        <rFont val="Arial"/>
        <family val="2"/>
      </rPr>
      <t xml:space="preserve">$150 each
Calculation:
2×150=300
Total Cost for Surge Protectors: </t>
    </r>
    <r>
      <rPr>
        <b/>
        <sz val="10"/>
        <color rgb="FF000000"/>
        <rFont val="Arial"/>
        <family val="2"/>
      </rPr>
      <t>$300.00</t>
    </r>
  </si>
  <si>
    <t>Networking Equipment</t>
  </si>
  <si>
    <t>Networking equipment is essential for the Fixed Wireless Access (FWA) base station project to establish a seamless and efficient broadband network in a rural reservation community. Routers, switches, and cabling are necessary to connect the FWA base stations and direct traffic effectively, ensuring reliable, high-speed internet for households that currently lack affordable connectivity options. Due to this purpose this cost will be charged to the affordable broadband project category.
Funded through a digital equity grant, this networking equipment will enable strong, stable connections across the coverage area, supporting affordable and consistent internet access. This setup is vital for residents to engage in online services like healthcare, remote learning, and job training, fostering digital inclusion and promoting long-term community growth.</t>
  </si>
  <si>
    <r>
      <rPr>
        <b/>
        <sz val="10"/>
        <color rgb="FF000000"/>
        <rFont val="Arial"/>
        <family val="2"/>
      </rPr>
      <t xml:space="preserve">Networking Equipment - Total Cost: $1,200
</t>
    </r>
    <r>
      <rPr>
        <sz val="10"/>
        <color rgb="FF000000"/>
        <rFont val="Arial"/>
        <family val="2"/>
      </rPr>
      <t xml:space="preserve">
</t>
    </r>
    <r>
      <rPr>
        <b/>
        <sz val="10"/>
        <color rgb="FF000000"/>
        <rFont val="Arial"/>
        <family val="2"/>
      </rPr>
      <t>Network Switch
Description:</t>
    </r>
    <r>
      <rPr>
        <sz val="10"/>
        <color rgb="FF000000"/>
        <rFont val="Arial"/>
        <family val="2"/>
      </rPr>
      <t xml:space="preserve"> Managed network switch to connect various components of the FWA system, ensuring efficient data distribution and traffic management.
</t>
    </r>
    <r>
      <rPr>
        <b/>
        <sz val="10"/>
        <color rgb="FF000000"/>
        <rFont val="Arial"/>
        <family val="2"/>
      </rPr>
      <t>Quantity:</t>
    </r>
    <r>
      <rPr>
        <sz val="10"/>
        <color rgb="FF000000"/>
        <rFont val="Arial"/>
        <family val="2"/>
      </rPr>
      <t xml:space="preserve"> 1
</t>
    </r>
    <r>
      <rPr>
        <b/>
        <sz val="10"/>
        <color rgb="FF000000"/>
        <rFont val="Arial"/>
        <family val="2"/>
      </rPr>
      <t>Unit Cost:</t>
    </r>
    <r>
      <rPr>
        <sz val="10"/>
        <color rgb="FF000000"/>
        <rFont val="Arial"/>
        <family val="2"/>
      </rPr>
      <t xml:space="preserve"> $400
Total Cost for Network Switch:</t>
    </r>
    <r>
      <rPr>
        <b/>
        <sz val="10"/>
        <color rgb="FF000000"/>
        <rFont val="Arial"/>
        <family val="2"/>
      </rPr>
      <t xml:space="preserve"> $400.00
</t>
    </r>
    <r>
      <rPr>
        <sz val="10"/>
        <color rgb="FF000000"/>
        <rFont val="Arial"/>
        <family val="2"/>
      </rPr>
      <t xml:space="preserve">
</t>
    </r>
    <r>
      <rPr>
        <b/>
        <sz val="10"/>
        <color rgb="FF000000"/>
        <rFont val="Arial"/>
        <family val="2"/>
      </rPr>
      <t xml:space="preserve">Routers
Description: </t>
    </r>
    <r>
      <rPr>
        <sz val="10"/>
        <color rgb="FF000000"/>
        <rFont val="Arial"/>
        <family val="2"/>
      </rPr>
      <t xml:space="preserve">High-speed routers to manage and direct internet traffic effectively, enabling consistent connectivity for users.
</t>
    </r>
    <r>
      <rPr>
        <b/>
        <sz val="10"/>
        <color rgb="FF000000"/>
        <rFont val="Arial"/>
        <family val="2"/>
      </rPr>
      <t>Quantity:</t>
    </r>
    <r>
      <rPr>
        <sz val="10"/>
        <color rgb="FF000000"/>
        <rFont val="Arial"/>
        <family val="2"/>
      </rPr>
      <t xml:space="preserve"> 2
</t>
    </r>
    <r>
      <rPr>
        <b/>
        <sz val="10"/>
        <color rgb="FF000000"/>
        <rFont val="Arial"/>
        <family val="2"/>
      </rPr>
      <t>Unit Cost:</t>
    </r>
    <r>
      <rPr>
        <sz val="10"/>
        <color rgb="FF000000"/>
        <rFont val="Arial"/>
        <family val="2"/>
      </rPr>
      <t xml:space="preserve"> $200 each
Calculation:
2×200=400
Total Cost for Routers: </t>
    </r>
    <r>
      <rPr>
        <b/>
        <sz val="10"/>
        <color rgb="FF000000"/>
        <rFont val="Arial"/>
        <family val="2"/>
      </rPr>
      <t xml:space="preserve">$400.00
</t>
    </r>
    <r>
      <rPr>
        <sz val="10"/>
        <color rgb="FF000000"/>
        <rFont val="Arial"/>
        <family val="2"/>
      </rPr>
      <t xml:space="preserve">
</t>
    </r>
    <r>
      <rPr>
        <b/>
        <sz val="10"/>
        <color rgb="FF000000"/>
        <rFont val="Arial"/>
        <family val="2"/>
      </rPr>
      <t xml:space="preserve">Ethernet Cables and Accessories
Description: </t>
    </r>
    <r>
      <rPr>
        <sz val="10"/>
        <color rgb="FF000000"/>
        <rFont val="Arial"/>
        <family val="2"/>
      </rPr>
      <t xml:space="preserve">High-quality Ethernet cables, connectors, and mounting accessories for secure and reliable physical connections across the network.
</t>
    </r>
    <r>
      <rPr>
        <b/>
        <sz val="10"/>
        <color rgb="FF000000"/>
        <rFont val="Arial"/>
        <family val="2"/>
      </rPr>
      <t xml:space="preserve">Quantity: </t>
    </r>
    <r>
      <rPr>
        <sz val="10"/>
        <color rgb="FF000000"/>
        <rFont val="Arial"/>
        <family val="2"/>
      </rPr>
      <t xml:space="preserve">Bundle of cables and accessories
Total Cost for Cables and Accessories: </t>
    </r>
    <r>
      <rPr>
        <b/>
        <sz val="10"/>
        <color rgb="FF000000"/>
        <rFont val="Arial"/>
        <family val="2"/>
      </rPr>
      <t xml:space="preserve">$400.00
</t>
    </r>
    <r>
      <rPr>
        <sz val="10"/>
        <color rgb="FF000000"/>
        <rFont val="Arial"/>
        <family val="2"/>
      </rPr>
      <t xml:space="preserve">
</t>
    </r>
    <r>
      <rPr>
        <b/>
        <sz val="10"/>
        <color rgb="FF000000"/>
        <rFont val="Arial"/>
        <family val="2"/>
      </rPr>
      <t xml:space="preserve">Total Cost: $1,200.00
</t>
    </r>
    <r>
      <rPr>
        <sz val="10"/>
        <color rgb="FF000000"/>
        <rFont val="Arial"/>
        <family val="2"/>
      </rPr>
      <t>This breakdown covers the core networking equipment required for the FWA base station project, ensuring robust connectivity and efficient data management within the allocated budget and aligned with affordable broadband cost category.</t>
    </r>
  </si>
  <si>
    <t>Monitoring and Management Software</t>
  </si>
  <si>
    <t>Monitoring and management software is essential for the Fixed Wireless Access (FWA) base station project, as it enables real-time oversight and efficient management of broadband services in a rural reservation community. This software allows network administrators to monitor performance, optimize bandwidth, and quickly address issues, ensuring consistent, high-quality internet access across all connected households. Due to this purpose this cost will be charged to the affordable broadband project category.
Supported by a digital equity grant, this software will help maintain affordable and reliable broadband for residents, reducing downtime and maximizing network efficiency. With proactive monitoring, the community can access critical online resources—such as telehealth, remote education, and workforce development—fostering digital inclusion and empowering long-term community resilience.</t>
  </si>
  <si>
    <r>
      <rPr>
        <b/>
        <sz val="10"/>
        <color rgb="FF000000"/>
        <rFont val="Arial"/>
        <family val="2"/>
      </rPr>
      <t xml:space="preserve">Monitoring and Management Software - Total Cost: $1,500
</t>
    </r>
    <r>
      <rPr>
        <sz val="10"/>
        <color rgb="FF000000"/>
        <rFont val="Arial"/>
        <family val="2"/>
      </rPr>
      <t xml:space="preserve">
</t>
    </r>
    <r>
      <rPr>
        <b/>
        <sz val="10"/>
        <color rgb="FF000000"/>
        <rFont val="Arial"/>
        <family val="2"/>
      </rPr>
      <t>Network Monitoring Software License
Description:</t>
    </r>
    <r>
      <rPr>
        <sz val="10"/>
        <color rgb="FF000000"/>
        <rFont val="Arial"/>
        <family val="2"/>
      </rPr>
      <t xml:space="preserve"> Software to track network performance, detect outages, and provide real-time analytics on data usage and connectivity stability.
License Duration: 1 Year
</t>
    </r>
    <r>
      <rPr>
        <b/>
        <sz val="10"/>
        <color rgb="FF000000"/>
        <rFont val="Arial"/>
        <family val="2"/>
      </rPr>
      <t xml:space="preserve">Cost: $800.00
</t>
    </r>
    <r>
      <rPr>
        <sz val="10"/>
        <color rgb="FF000000"/>
        <rFont val="Arial"/>
        <family val="2"/>
      </rPr>
      <t xml:space="preserve">
</t>
    </r>
    <r>
      <rPr>
        <b/>
        <sz val="10"/>
        <color rgb="FF000000"/>
        <rFont val="Arial"/>
        <family val="2"/>
      </rPr>
      <t>Bandwidth Management Software
Description:</t>
    </r>
    <r>
      <rPr>
        <sz val="10"/>
        <color rgb="FF000000"/>
        <rFont val="Arial"/>
        <family val="2"/>
      </rPr>
      <t xml:space="preserve"> Tool for managing bandwidth allocation and prioritizing data traffic to ensure high-quality service for all users.
License Duration: 1 Year
</t>
    </r>
    <r>
      <rPr>
        <b/>
        <sz val="10"/>
        <color rgb="FF000000"/>
        <rFont val="Arial"/>
        <family val="2"/>
      </rPr>
      <t xml:space="preserve">Cost: $500.00
</t>
    </r>
    <r>
      <rPr>
        <sz val="10"/>
        <color rgb="FF000000"/>
        <rFont val="Arial"/>
        <family val="2"/>
      </rPr>
      <t xml:space="preserve">
</t>
    </r>
    <r>
      <rPr>
        <b/>
        <sz val="10"/>
        <color rgb="FF000000"/>
        <rFont val="Arial"/>
        <family val="2"/>
      </rPr>
      <t xml:space="preserve">Reporting and Analytics Tool
Description: </t>
    </r>
    <r>
      <rPr>
        <sz val="10"/>
        <color rgb="FF000000"/>
        <rFont val="Arial"/>
        <family val="2"/>
      </rPr>
      <t xml:space="preserve">Software for generating reports on network usage, service quality, and user engagement to support ongoing assessment and program improvements.
License Duration: 1 Year
</t>
    </r>
    <r>
      <rPr>
        <b/>
        <sz val="10"/>
        <color rgb="FF000000"/>
        <rFont val="Arial"/>
        <family val="2"/>
      </rPr>
      <t xml:space="preserve">Cost: $200.00
</t>
    </r>
    <r>
      <rPr>
        <sz val="10"/>
        <color rgb="FF000000"/>
        <rFont val="Arial"/>
        <family val="2"/>
      </rPr>
      <t xml:space="preserve">
</t>
    </r>
    <r>
      <rPr>
        <b/>
        <sz val="10"/>
        <color rgb="FF000000"/>
        <rFont val="Arial"/>
        <family val="2"/>
      </rPr>
      <t xml:space="preserve">Total Cost: $1,500.00
</t>
    </r>
    <r>
      <rPr>
        <sz val="10"/>
        <color rgb="FF000000"/>
        <rFont val="Arial"/>
        <family val="2"/>
      </rPr>
      <t>This breakdown provides the necessary software tools to monitor, manage, and report on network performance, ensuring the FWA base stations operate effectively and maintain consistent service quality within the project’s budget  and aligned with affordable broadband cost category.</t>
    </r>
  </si>
  <si>
    <r>
      <rPr>
        <b/>
        <sz val="10"/>
        <rFont val="Arial"/>
        <family val="2"/>
      </rPr>
      <t>INSTRUCTIONS</t>
    </r>
    <r>
      <rPr>
        <sz val="10"/>
        <rFont val="Arial"/>
        <family val="2"/>
      </rPr>
      <t xml:space="preserve">
</t>
    </r>
    <r>
      <rPr>
        <b/>
        <sz val="10"/>
        <rFont val="Arial"/>
        <family val="2"/>
      </rPr>
      <t xml:space="preserve">1. </t>
    </r>
    <r>
      <rPr>
        <sz val="10"/>
        <rFont val="Arial"/>
        <family val="2"/>
      </rPr>
      <t xml:space="preserve">Prior to entering contractual and subaward information, check that information is categorized currently per the definitions of subrecipients (sub-awardees) and contractors. See #1 under Guidance below. 
</t>
    </r>
    <r>
      <rPr>
        <b/>
        <sz val="10"/>
        <rFont val="Arial"/>
        <family val="2"/>
      </rPr>
      <t xml:space="preserve">2. </t>
    </r>
    <r>
      <rPr>
        <sz val="10"/>
        <rFont val="Arial"/>
        <family val="2"/>
      </rPr>
      <t xml:space="preserve">This tab divides information, with Rows 5-24 dedicated to subrecipient information and Rows 26-38 dedicated to contractor information. As you populate the sheet, verify that subrecipient and contractor data are entered in the appropriate fields.
</t>
    </r>
    <r>
      <rPr>
        <b/>
        <sz val="10"/>
        <rFont val="Arial"/>
        <family val="2"/>
      </rPr>
      <t xml:space="preserve">3. </t>
    </r>
    <r>
      <rPr>
        <sz val="10"/>
        <rFont val="Arial"/>
        <family val="2"/>
      </rPr>
      <t xml:space="preserve">The eligible entity must provide all costs related to subrecipients and contractors. For each cost related to subrecipients and contractors, indicate the associated Project Name (Column A) from your application's Project Narrative.
</t>
    </r>
    <r>
      <rPr>
        <b/>
        <sz val="10"/>
        <rFont val="Arial"/>
        <family val="2"/>
      </rPr>
      <t>4.</t>
    </r>
    <r>
      <rPr>
        <sz val="10"/>
        <rFont val="Arial"/>
        <family val="2"/>
      </rPr>
      <t xml:space="preserve"> Enter the name or organization of the subrecipient or contractor (Column B).
</t>
    </r>
    <r>
      <rPr>
        <b/>
        <sz val="10"/>
        <rFont val="Arial"/>
        <family val="2"/>
      </rPr>
      <t>5.</t>
    </r>
    <r>
      <rPr>
        <sz val="10"/>
        <rFont val="Arial"/>
        <family val="2"/>
      </rPr>
      <t xml:space="preserve"> Detail the “Justification of Need” (Column C) for each line-item. Explain how the costs associated with each line item relate to the implementation of the project as outlined in the proposal being submitted. Justifications should be concise and be written in such a way that someone not specifically familiar with the project can conceptually understand the rational purpose of the anticipated costs identified. Explain why items are essential in meeting the goals of the project. Do not merely restate the proposed expenditure. The specific items in the subrecipient budget(s) should not be explained here.
</t>
    </r>
    <r>
      <rPr>
        <b/>
        <sz val="10"/>
        <rFont val="Arial"/>
        <family val="2"/>
      </rPr>
      <t>6.</t>
    </r>
    <r>
      <rPr>
        <sz val="10"/>
        <rFont val="Arial"/>
        <family val="2"/>
      </rPr>
      <t xml:space="preserve"> Detail the "Basis for Estimating Costs" for each line-item in Column D. Examples include – but are not limited to – engineering estimates, fees, permits, prior construction.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7.</t>
    </r>
    <r>
      <rPr>
        <sz val="10"/>
        <rFont val="Arial"/>
        <family val="2"/>
      </rPr>
      <t xml:space="preserve"> Enter the total cost of the subrecipient or contractor (Column F) and use the “Calculations” field (Column J) to explain the mathematical rationale for the sum. Include the total amount of anticipated hours and the cost per hour, as well as any other relevant information used in determining total costs. 
</t>
    </r>
    <r>
      <rPr>
        <b/>
        <sz val="10"/>
        <rFont val="Arial"/>
        <family val="2"/>
      </rPr>
      <t>8.</t>
    </r>
    <r>
      <rPr>
        <sz val="10"/>
        <rFont val="Arial"/>
        <family val="2"/>
      </rPr>
      <t xml:space="preserve"> Enter the dollar value of funds from the total that will go towards administrative costs, if any, in Column G.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9.</t>
    </r>
    <r>
      <rPr>
        <sz val="10"/>
        <rFont val="Arial"/>
        <family val="2"/>
      </rPr>
      <t xml:space="preserve"> Enter the dollar value of funds from the total that will go towards evaluation of subgrants costs, if any, in Column H.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10.</t>
    </r>
    <r>
      <rPr>
        <sz val="10"/>
        <rFont val="Arial"/>
        <family val="2"/>
      </rPr>
      <t xml:space="preserve"> Enter the dollar value of funds from the total that will go towards affordable broadband program costs, if any, in Column I.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11.</t>
    </r>
    <r>
      <rPr>
        <sz val="10"/>
        <rFont val="Arial"/>
        <family val="2"/>
      </rPr>
      <t xml:space="preserve"> Enter the dollar value of funds from the total that will go towards DE Plan updates and maintenance in Column J.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GUIDANCE</t>
    </r>
    <r>
      <rPr>
        <sz val="10"/>
        <rFont val="Arial"/>
        <family val="2"/>
      </rPr>
      <t xml:space="preserve">
</t>
    </r>
    <r>
      <rPr>
        <b/>
        <sz val="10"/>
        <rFont val="Arial"/>
        <family val="2"/>
      </rPr>
      <t>1.</t>
    </r>
    <r>
      <rPr>
        <sz val="10"/>
        <rFont val="Arial"/>
        <family val="2"/>
      </rPr>
      <t xml:space="preserve"> Subrecipients (sub-awardees):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contractor status. List all subrecipients who receive a subaward and are tasked with carrying out project activities.
</t>
    </r>
    <r>
      <rPr>
        <b/>
        <sz val="10"/>
        <rFont val="Arial"/>
        <family val="2"/>
      </rPr>
      <t>2.</t>
    </r>
    <r>
      <rPr>
        <sz val="10"/>
        <rFont val="Arial"/>
        <family val="2"/>
      </rPr>
      <t xml:space="preserve"> Contractors: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List all contractors supplying commercial supplies or services used to support the project. 
</t>
    </r>
    <r>
      <rPr>
        <b/>
        <sz val="10"/>
        <rFont val="Arial"/>
        <family val="2"/>
      </rPr>
      <t>3.</t>
    </r>
    <r>
      <rPr>
        <sz val="10"/>
        <rFont val="Arial"/>
        <family val="2"/>
      </rPr>
      <t xml:space="preserve"> Refer to 2 CFR 200.331 for subrecipient and contractor determinations, and refer to 2 CFR 200.333 for the latest guidance on the maximum amount of fixed amount subawards that a recipient may provide with prior written approval from the federal agency. In April OMB published updates to 2 CFR 200. In those updates, OMB set the fixed subaward amount in 2 CFR 200.333 to $500,000. See https://www.federalregister.gov/documents/2024/04/22/2024-07496/guidance-for-federal-financial-assistance for additional information.
</t>
    </r>
    <r>
      <rPr>
        <b/>
        <sz val="10"/>
        <rFont val="Arial"/>
        <family val="2"/>
      </rPr>
      <t>4.</t>
    </r>
    <r>
      <rPr>
        <sz val="10"/>
        <rFont val="Arial"/>
        <family val="2"/>
      </rPr>
      <t xml:space="preserve"> In determining whether an agreement between a pass-through entity and another non-Federal entity casts the latter as a subrecipient or a contractor, the substance of the relationship is more important than the form of the agreement. Please refer to 2 CFR 200.331 Subrecipient and contractor determinations for more information on making a determination on subrecipient vs. contractor.</t>
    </r>
  </si>
  <si>
    <r>
      <t xml:space="preserve">$ Value of Expenses Related to Affordable Broadband Costs
</t>
    </r>
    <r>
      <rPr>
        <sz val="11"/>
        <rFont val="Arial"/>
        <family val="2"/>
      </rPr>
      <t>(Cap of 10% of Capacity Grant)</t>
    </r>
  </si>
  <si>
    <r>
      <t>$ Value of Expenses Related to DE Plan Updates and Maintenance Costs</t>
    </r>
    <r>
      <rPr>
        <sz val="11"/>
        <rFont val="Arial"/>
        <family val="2"/>
      </rPr>
      <t xml:space="preserve"> 
(Cap of 20% of Capacity Grant)</t>
    </r>
  </si>
  <si>
    <t>Connect &amp; Thrive: Community Access Kiosk Initiative</t>
  </si>
  <si>
    <t>The establishment of Job and Telehealth Access Kiosks by the XYZ Library is essential to support covered populations, especially in rural and underserved communities with limited digital resources. Many individuals face barriers such as lack of reliable internet, devices, or digital literacy skills, which prevent them from accessing essential services like employment opportunities and healthcare.
Job access kiosks provide individuals with secure, high-speed internet access and necessary digital tools for job searching, resume building, and online applications. This dedicated support helps bridge the employment gap, empowering residents to actively participate in the digital workforce, increasing economic stability, and promoting self-sufficiency.
Telehealth access kiosks, meanwhile, offer a critical service for individuals without home internet, enabling private, HIPAA-compliant connections for virtual healthcare appointments. This is particularly impactful for elderly residents, individuals with disabilities, and those with limited transportation options who may otherwise struggle to access healthcare services. By providing a safe and accessible space for telehealth, the kiosks support community health and well-being, reducing travel and waiting times for care.
Together, these kiosks meet the pressing needs of covered populations, fostering digital inclusion and empowering individuals to pursue better health and economic opportunities within their own community.</t>
  </si>
  <si>
    <t xml:space="preserve">This quote was generated by the sub-recipient XYZ Library through a competitive procurement process, following established procurement policies in full compliance with 2 CFR Part 200. Adhering to these federal regulations, the Institute conducted a fair and open bid process, ensuring transparency and fiscal responsibility. Vendors were evaluated based on cost-effectiveness, qualifications, and their ability to meet the specific needs of the "Connect &amp; Thrive: Community Access Kiosk Initiative". This process guarantees the selection of qualified contractors at the best value, aligning with grant objectives and supporting digital equity goals within the community.
Summary of Total Project Budget
Category Total Cost
Kiosk Hardware and Equipment $11,600.00
Software and Connectivity $3,400.00
Installation and Setup $4,500.00
Staffing and Support $33,000.00
Marketing and Outreach $2,500.00
Monitoring and Evaluation $3,000.00
Miscellaneous/Contingency $2,000.00
Total Project Cost  $60,000.00 </t>
  </si>
  <si>
    <r>
      <rPr>
        <b/>
        <sz val="10"/>
        <color rgb="FF000000"/>
        <rFont val="Arial"/>
        <family val="2"/>
      </rPr>
      <t>Kiosk Hardware and Equipment
Kiosk Stations (Workstation Furniture): Private kiosks with furniture for secure and comfortable usage
Quantity</t>
    </r>
    <r>
      <rPr>
        <sz val="10"/>
        <color rgb="FF000000"/>
        <rFont val="Arial"/>
        <family val="2"/>
      </rPr>
      <t xml:space="preserve">: 4
</t>
    </r>
    <r>
      <rPr>
        <b/>
        <sz val="10"/>
        <color rgb="FF000000"/>
        <rFont val="Arial"/>
        <family val="2"/>
      </rPr>
      <t>Unit Cost</t>
    </r>
    <r>
      <rPr>
        <sz val="10"/>
        <color rgb="FF000000"/>
        <rFont val="Arial"/>
        <family val="2"/>
      </rPr>
      <t xml:space="preserve">: $1,200
Calculation: 4x1,200=4,800
</t>
    </r>
    <r>
      <rPr>
        <b/>
        <sz val="10"/>
        <color rgb="FF000000"/>
        <rFont val="Arial"/>
        <family val="2"/>
      </rPr>
      <t>Total Cost: $4,800
Desktop Computers:</t>
    </r>
    <r>
      <rPr>
        <sz val="10"/>
        <color rgb="FF000000"/>
        <rFont val="Arial"/>
        <family val="2"/>
      </rPr>
      <t xml:space="preserve"> High-performance computers with webcams and microphones for telehealth and job applications
</t>
    </r>
    <r>
      <rPr>
        <b/>
        <sz val="10"/>
        <color rgb="FF000000"/>
        <rFont val="Arial"/>
        <family val="2"/>
      </rPr>
      <t>Quantity</t>
    </r>
    <r>
      <rPr>
        <sz val="10"/>
        <color rgb="FF000000"/>
        <rFont val="Arial"/>
        <family val="2"/>
      </rPr>
      <t xml:space="preserve">: 4
Unit Cost: $1,000
Calculation: 4x1,000=4,000
</t>
    </r>
    <r>
      <rPr>
        <b/>
        <sz val="10"/>
        <color rgb="FF000000"/>
        <rFont val="Arial"/>
        <family val="2"/>
      </rPr>
      <t>Total Cost</t>
    </r>
    <r>
      <rPr>
        <sz val="10"/>
        <color rgb="FF000000"/>
        <rFont val="Arial"/>
        <family val="2"/>
      </rPr>
      <t>:</t>
    </r>
    <r>
      <rPr>
        <b/>
        <sz val="10"/>
        <color rgb="FF000000"/>
        <rFont val="Arial"/>
        <family val="2"/>
      </rPr>
      <t xml:space="preserve"> $4,000
Privacy Dividers and Acoustic Panels: Panels to ensure privacy and reduce noise for telehealth calls and job applications
Quantity</t>
    </r>
    <r>
      <rPr>
        <sz val="10"/>
        <color rgb="FF000000"/>
        <rFont val="Arial"/>
        <family val="2"/>
      </rPr>
      <t xml:space="preserve">: 4
</t>
    </r>
    <r>
      <rPr>
        <b/>
        <sz val="10"/>
        <color rgb="FF000000"/>
        <rFont val="Arial"/>
        <family val="2"/>
      </rPr>
      <t>Unit Cos</t>
    </r>
    <r>
      <rPr>
        <sz val="10"/>
        <color rgb="FF000000"/>
        <rFont val="Arial"/>
        <family val="2"/>
      </rPr>
      <t xml:space="preserve">t: $500
</t>
    </r>
    <r>
      <rPr>
        <b/>
        <sz val="10"/>
        <color rgb="FF000000"/>
        <rFont val="Arial"/>
        <family val="2"/>
      </rPr>
      <t>Calculation</t>
    </r>
    <r>
      <rPr>
        <sz val="10"/>
        <color rgb="FF000000"/>
        <rFont val="Arial"/>
        <family val="2"/>
      </rPr>
      <t xml:space="preserve">: 4x500=2,000
</t>
    </r>
    <r>
      <rPr>
        <b/>
        <sz val="10"/>
        <color rgb="FF000000"/>
        <rFont val="Arial"/>
        <family val="2"/>
      </rPr>
      <t>Total Cost: $2,000
Printer/Scanner Combo: All-in-one printer and scanner for document scanning and printing (e.g., resumes, medical forms)
Quantity</t>
    </r>
    <r>
      <rPr>
        <sz val="10"/>
        <color rgb="FF000000"/>
        <rFont val="Arial"/>
        <family val="2"/>
      </rPr>
      <t xml:space="preserve">: 2
</t>
    </r>
    <r>
      <rPr>
        <b/>
        <sz val="10"/>
        <color rgb="FF000000"/>
        <rFont val="Arial"/>
        <family val="2"/>
      </rPr>
      <t>Unit Cost</t>
    </r>
    <r>
      <rPr>
        <sz val="10"/>
        <color rgb="FF000000"/>
        <rFont val="Arial"/>
        <family val="2"/>
      </rPr>
      <t xml:space="preserve">: $400
Calculation: 2x400=800
</t>
    </r>
    <r>
      <rPr>
        <b/>
        <sz val="10"/>
        <color rgb="FF000000"/>
        <rFont val="Arial"/>
        <family val="2"/>
      </rPr>
      <t>Total Cost: $800
Total for Kiosk Hardware and Equipment:</t>
    </r>
    <r>
      <rPr>
        <sz val="10"/>
        <color rgb="FF000000"/>
        <rFont val="Arial"/>
        <family val="2"/>
      </rPr>
      <t xml:space="preserve"> $11,600.00
Continued in Additional Explanation Section.</t>
    </r>
  </si>
  <si>
    <r>
      <t xml:space="preserve">$ Value of Evaluation Costs
</t>
    </r>
    <r>
      <rPr>
        <sz val="11"/>
        <rFont val="Arial"/>
        <family val="2"/>
      </rPr>
      <t>(Cap of 5% of Total Grant)</t>
    </r>
  </si>
  <si>
    <r>
      <t xml:space="preserve">$ Value of Expenses Related to DE Plan Updates and Maintenance Costs </t>
    </r>
    <r>
      <rPr>
        <sz val="11"/>
        <rFont val="Arial"/>
        <family val="2"/>
      </rPr>
      <t xml:space="preserve">
(Cap of 20% of Capacity Grant)</t>
    </r>
  </si>
  <si>
    <t>Digital Literacy Training Support</t>
  </si>
  <si>
    <t>Digital Equity Specialists Inc.</t>
  </si>
  <si>
    <t>The need for contracting two Digital Equity Specialists is critical to addressing digital literacy gaps among covered populations in our community. These specialists will provide services of targeted training and support to individuals in marginalized groups—such as those in covered households, aging individuals, veterans, individuals with disabilities, incarcerated individuals, and those facing language or literacy barriers—who often experience the greatest challenges in accessing and using digital tools.
The Digital Equity Specialists will focus on developing and implementing culturally relevant and accessible digital literacy training programs. This service includes creating tailored training materials and conducting hands-on workshops that empower participants, regardless of their technological proficiency, to effectively engage with technology. By building trust and encouraging enrollment through partnerships with local organizations, the specialists will establish a strong foundation for outreach services and engagement among these populations.
Investing in two Digital Equity Specialists aligns with our commitment to an inclusive digital landscape, where all individuals are empowered to succeed in a technology-driven world. These contracts are essential for fostering a sustainable impact in digital literacy, equipping covered populations with the skills needed to participate fully in today’s digital society.</t>
  </si>
  <si>
    <t>The quote for the Digital Literacy Contractor was obtained through a competitive bid process conducted in full compliance with the organization’s procurement policies and federal regulations outlined in 2 CFR Part 200. This process involved issuing a Request for Proposals (RFP) to qualified vendors, with clearly defined requirements for the digital literacy project scope, qualifications, and deliverables.
All submitted bids were evaluated based on criteria including cost-effectiveness, relevant experience, and the ability to deliver culturally tailored and accessible digital literacy services to covered populations. The selected quote represents the best value, meeting all regulatory and organizational standards to ensure transparency, fiscal responsibility, and alignment with project goals. This process upholds our commitment to fair and compliant procurement practices.</t>
  </si>
  <si>
    <r>
      <rPr>
        <b/>
        <sz val="10"/>
        <color rgb="FF000000"/>
        <rFont val="Arial"/>
        <family val="2"/>
      </rPr>
      <t>Salaries for Digital Equity Specialists
Hourly Rate</t>
    </r>
    <r>
      <rPr>
        <sz val="10"/>
        <color rgb="FF000000"/>
        <rFont val="Arial"/>
        <family val="2"/>
      </rPr>
      <t xml:space="preserve">: $35.00
</t>
    </r>
    <r>
      <rPr>
        <b/>
        <sz val="10"/>
        <color rgb="FF000000"/>
        <rFont val="Arial"/>
        <family val="2"/>
      </rPr>
      <t>Total Hours</t>
    </r>
    <r>
      <rPr>
        <sz val="10"/>
        <color rgb="FF000000"/>
        <rFont val="Arial"/>
        <family val="2"/>
      </rPr>
      <t xml:space="preserve">: 1,920 hours each
Calculation: 35.00×1,920×2=134,400.00
</t>
    </r>
    <r>
      <rPr>
        <b/>
        <sz val="10"/>
        <color rgb="FF000000"/>
        <rFont val="Arial"/>
        <family val="2"/>
      </rPr>
      <t xml:space="preserve">Total Cost: $134,400.00
Benefits and Taxes
</t>
    </r>
    <r>
      <rPr>
        <sz val="10"/>
        <color rgb="FF000000"/>
        <rFont val="Arial"/>
        <family val="2"/>
      </rPr>
      <t xml:space="preserve">Health Insurance, Payroll Taxes, etc.: Estimated at 20% of total salaries
Calculation: 134,400×0.20=26,880.00
</t>
    </r>
    <r>
      <rPr>
        <b/>
        <sz val="10"/>
        <color rgb="FF000000"/>
        <rFont val="Arial"/>
        <family val="2"/>
      </rPr>
      <t xml:space="preserve">Total Cost: $26,880.00
Training Materials and Resources
</t>
    </r>
    <r>
      <rPr>
        <sz val="10"/>
        <color rgb="FF000000"/>
        <rFont val="Arial"/>
        <family val="2"/>
      </rPr>
      <t xml:space="preserve">Description: Digital literacy workbooks, printed guides, and cultural competency training materials for specialists
</t>
    </r>
    <r>
      <rPr>
        <b/>
        <sz val="10"/>
        <color rgb="FF000000"/>
        <rFont val="Arial"/>
        <family val="2"/>
      </rPr>
      <t xml:space="preserve">Total Cost: $2,000.00
Technology and Equipment
</t>
    </r>
    <r>
      <rPr>
        <sz val="10"/>
        <color rgb="FF000000"/>
        <rFont val="Arial"/>
        <family val="2"/>
      </rPr>
      <t xml:space="preserve">Laptops (2): $2,000.00 (2 laptops @ $1,000 each)
Tablets (4): $1,200.00 (4 tablets @ $300 each)
Mobile Hotspots and Data Plans: $1,500.00
</t>
    </r>
    <r>
      <rPr>
        <b/>
        <sz val="10"/>
        <color rgb="FF000000"/>
        <rFont val="Arial"/>
        <family val="2"/>
      </rPr>
      <t xml:space="preserve">Total Cost: $4,700.00
Travel Expenses
</t>
    </r>
    <r>
      <rPr>
        <sz val="10"/>
        <color rgb="FF000000"/>
        <rFont val="Arial"/>
        <family val="2"/>
      </rPr>
      <t xml:space="preserve">Purpose: Mileage, public transit, and accommodation for community outreach sessions and stakeholder meetings
</t>
    </r>
    <r>
      <rPr>
        <b/>
        <sz val="10"/>
        <color rgb="FF000000"/>
        <rFont val="Arial"/>
        <family val="2"/>
      </rPr>
      <t xml:space="preserve">Total Cost: $2,500.00
</t>
    </r>
    <r>
      <rPr>
        <sz val="10"/>
        <color rgb="FF000000"/>
        <rFont val="Arial"/>
        <family val="2"/>
      </rPr>
      <t xml:space="preserve">
This budget ensures that each specialist has the necessary resources, technology, and support to deliver high-quality digital literacy training and coordinate the program effectively across the community.</t>
    </r>
  </si>
  <si>
    <t xml:space="preserve">Installation Specialists, Inc. </t>
  </si>
  <si>
    <t>Contractors, including installation subject matter experts, are essential to successfully implement our digital equity project, focusing on the installation, maintenance, and support of Fixed Wireless Access (FWA) base stations in a rural reservation community. These experts bring the specialized skills needed to install equipment properly, manage ongoing maintenance, and provide technical support that ensures reliable broadband service for covered populations—including low-income families, elderly individuals, veterans, and those with disabilities.
Given the geographic challenges and limited infrastructure in rural areas, professional installation and maintenance are critical to prevent service disruptions and ensure consistent internet access. Installation subject matter experts also offer the expertise to train local staff, troubleshoot issues, and adapt services to evolving community needs. This investment in skilled contractors will help us achieve our digital equity goals by delivering sustainable, high-quality broadband access to underserved areas, empowering residents with essential online resources for education, healthcare, and employment.</t>
  </si>
  <si>
    <r>
      <t>The quote for the Fixed Wireless Access (FWA) base station installation contractors was obtained through a competitive bid process conducted in full compliance with the organization’s procurement policies and federal regulations outlined in 2 CFR Part 200. This process involved issuing a Request for Proposals (RFP) to qualified vendors, with clearly defined requirements for the FWA project scope, contractor qualifications, and installation deliverables.
All submitted bids were evaluated based on criteria including cost-effectiveness, relevant experience in rural infrastructure projects, and the ability to deliver reliable, high-quality installation and ongoing maintenance services. The selected quote represents the best value, meeting all regulatory and organizational standards to ensure transparency, fiscal responsibility, and alignment with our digital equity goals. This process upholds our commitment to fair and compliant procurement practices, supporting the sustainable delivery of broadband access to underserved populations in the community.
Contractor fees will cover all costs associated with the following requirements:</t>
    </r>
    <r>
      <rPr>
        <b/>
        <sz val="10"/>
        <rFont val="Arial"/>
        <family val="2"/>
      </rPr>
      <t xml:space="preserve">
Environmental and Historic Property Assessments</t>
    </r>
    <r>
      <rPr>
        <sz val="10"/>
        <rFont val="Arial"/>
        <family val="2"/>
      </rPr>
      <t>:
Conducting the necessary evaluations to determine potential environmental impacts in compliance with the National Environmental Policy Act (42 U.S.C. § 4321 et seq.).
Assessing potential impacts to historic properties in accordance with the National Historic Preservation Act of 1966 (54 U.S.C. § 300101 et seq.).</t>
    </r>
    <r>
      <rPr>
        <b/>
        <sz val="10"/>
        <rFont val="Arial"/>
        <family val="2"/>
      </rPr>
      <t xml:space="preserve">
Infrastructure Projects and Compliance</t>
    </r>
    <r>
      <rPr>
        <sz val="10"/>
        <rFont val="Arial"/>
        <family val="2"/>
      </rPr>
      <t>:
Ensuring compliance with the Build America, Buy America Act (Pub. L. No. 117-58, §§ 70901-52), including adherence to regulations outlined in 2 C.F.R. part 184, for any portion of a State Digital Equity Capacity Grant Program award allocated to an “infrastructure project” as defined in 2 C.F.R. § 184.3.
All assessments, reviews, certifications, and compliance measures required to meet these obligations are included in the project scope and covered within the agreed contractual fees.</t>
    </r>
  </si>
  <si>
    <r>
      <t>Budget Category, Description, Amount
1. Installation and Setup Professional installation, site preparation, and configuration $5,000.00</t>
    </r>
    <r>
      <rPr>
        <sz val="10"/>
        <rFont val="Arial"/>
        <family val="2"/>
      </rPr>
      <t xml:space="preserve">
2. Maintenance and Support Annual maintenance and support contract for equipment </t>
    </r>
    <r>
      <rPr>
        <b/>
        <sz val="10"/>
        <rFont val="Arial"/>
        <family val="2"/>
      </rPr>
      <t>$3,500.00</t>
    </r>
    <r>
      <rPr>
        <sz val="10"/>
        <rFont val="Arial"/>
        <family val="2"/>
      </rPr>
      <t xml:space="preserve">
3. Training and Staff Development Staff training on FWA system operation and troubleshooting </t>
    </r>
    <r>
      <rPr>
        <b/>
        <sz val="10"/>
        <rFont val="Arial"/>
        <family val="2"/>
      </rPr>
      <t>$1,500.00</t>
    </r>
    <r>
      <rPr>
        <sz val="10"/>
        <rFont val="Arial"/>
        <family val="2"/>
      </rPr>
      <t xml:space="preserve">
4. Environmental and Historic Property Assessments, Infrastructure Compliance </t>
    </r>
    <r>
      <rPr>
        <b/>
        <sz val="10"/>
        <rFont val="Arial"/>
        <family val="2"/>
      </rPr>
      <t xml:space="preserve">$2,500.00
Total Installation, Maintenance, and Support Cost $12,500.00 </t>
    </r>
  </si>
  <si>
    <t>Additional Explanation (as needed):
Continued from Connect &amp; Thrive: Community Access Kiosk Initiative Project
Job Search Software and Resource Subscriptions: Access to job boards and resume-building tools Quantity: 4, Unit Cost: $250, Calculation: 4x250=1,000, Total Cost: $1,000
High-Speed Internet Connection: Monthly cost for secure, high-speed connection (1 year) Quantity: 12, Unit Cost: $200, Calculation: 12x200=2,400, Total Cost: $2,400
Total for Software and Connectivity: $3,400.00
Installation and Setup Kiosk Installation and Setup: Professional installation, including assembly, cabling, and setup Quantity: 4, Unit Cost: $500, Calculation: 4x500=2,000, Total Cost: $2,000
Network Configuration: Secure network setup with firewalls and security protocols Quantity: 1, Unit Cost: $1,500, Calculation: 1x1,500=1,500, Total Cost: $1,500
Electrical Setup: Additional outlets, surge protectors, and wiring as needed Quantity: 1, Unit Cost: $1,000, Total Cost: $1,000
Total for Installation and Setup: $4,500.00
Staffing and Support Digital Navigator (Part-Time): Staff to assist users with job and telehealth appointments (20 hours/week @ $25/hour) Quantity: 60 weeks, Unit Cost: $500 (per week), Total Cost: $30,000
IT Support and Maintenance: Ongoing IT support for software updates, troubleshooting, and maintenance Quantity: 1, Unit Cost: $3,000,Total Cost: $3,000
Total for Staffing and Support: $33,000.00
5. Marketing and Outreach - Community Outreach Materials: Flyers, posters, and digital ads to promote the initiative Quantity: 1, Unit Cost: $1,000,Total Cost: $1,000
Community Launch Event: Event costs to introduce and raise awareness of kiosks Quantity: 1, Unit Cost: $1,500, Total Cost: $1,500
Total for Marketing and Outreach: $2,500.00
6. Monitoring and Evaluation - Data Collection and Reporting Software: Tools to track usage statistics, user satisfaction, and outcomes Quantity: 1, Unit Cost: $1,000, Total Cost: $1,000
Evaluation Consultant: External evaluation to assess project impact and recommend improvements, Quantity: 1, Unit Cost: $2,000, Total Cost: $2,000
Total for Monitoring and Evaluation: $3,000.00
7. Miscellaneous-Miscellaneous expenses Quantity: 1, Unit Cost: $2,000, Total Cost: $2,000
Total for Miscellaneous: $2,000.00</t>
  </si>
  <si>
    <r>
      <rPr>
        <b/>
        <sz val="10"/>
        <rFont val="Arial"/>
        <family val="2"/>
      </rPr>
      <t>Instructions</t>
    </r>
    <r>
      <rPr>
        <sz val="10"/>
        <rFont val="Arial"/>
        <family val="2"/>
      </rPr>
      <t xml:space="preserve">
</t>
    </r>
    <r>
      <rPr>
        <b/>
        <sz val="10"/>
        <rFont val="Arial"/>
        <family val="2"/>
      </rPr>
      <t xml:space="preserve">1. </t>
    </r>
    <r>
      <rPr>
        <sz val="10"/>
        <rFont val="Arial"/>
        <family val="2"/>
      </rPr>
      <t xml:space="preserve">For each line-item, write a brief general description (Column A) on the construction project to be covered by the proposed cost.
</t>
    </r>
    <r>
      <rPr>
        <b/>
        <sz val="10"/>
        <rFont val="Arial"/>
        <family val="2"/>
      </rPr>
      <t>2.</t>
    </r>
    <r>
      <rPr>
        <sz val="10"/>
        <rFont val="Arial"/>
        <family val="2"/>
      </rPr>
      <t xml:space="preserve"> Enter the dollar cost (Column B) of the entirety of the construction line item. For further information about what activities constitute a construction cost, see #1 under Guidance.
</t>
    </r>
    <r>
      <rPr>
        <b/>
        <sz val="10"/>
        <rFont val="Arial"/>
        <family val="2"/>
      </rPr>
      <t>3.</t>
    </r>
    <r>
      <rPr>
        <sz val="10"/>
        <rFont val="Arial"/>
        <family val="2"/>
      </rPr>
      <t xml:space="preserve"> Enter the dollar value of funds from the total that will go towards administrative costs, if any, in Column C.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 xml:space="preserve">4. </t>
    </r>
    <r>
      <rPr>
        <sz val="10"/>
        <rFont val="Arial"/>
        <family val="2"/>
      </rPr>
      <t xml:space="preserve">Enter the dollar value of funds from the total that will go towards evaluation of subgrants costs, if any, in Column D.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5.</t>
    </r>
    <r>
      <rPr>
        <sz val="10"/>
        <rFont val="Arial"/>
        <family val="2"/>
      </rPr>
      <t xml:space="preserve"> Enter the dollar value of funds from the total that will go towards affordable broadband program costs, if any, in Column E.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 xml:space="preserve">6. </t>
    </r>
    <r>
      <rPr>
        <sz val="10"/>
        <rFont val="Arial"/>
        <family val="2"/>
      </rPr>
      <t xml:space="preserve">Enter the dollar value of funds from the total that will go towards DE Plan updates and maintenance, if any, in Column F.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7.</t>
    </r>
    <r>
      <rPr>
        <sz val="10"/>
        <rFont val="Arial"/>
        <family val="2"/>
      </rPr>
      <t xml:space="preserve"> For the “Basis for Estimating Costs” field (Column C), provide sources used to estimate the sum entered in Column B. Examples include contractor quotes, prior purchases of similar or like items, published price list.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 xml:space="preserve">8. </t>
    </r>
    <r>
      <rPr>
        <sz val="10"/>
        <rFont val="Arial"/>
        <family val="2"/>
      </rPr>
      <t xml:space="preserve">For each construction line-item, write a justification of need (Column D). Describe the requested construction activity and how its completion will directly support the goals of the proposed project. 
</t>
    </r>
    <r>
      <rPr>
        <b/>
        <sz val="10"/>
        <rFont val="Arial"/>
        <family val="2"/>
      </rPr>
      <t xml:space="preserve">9. </t>
    </r>
    <r>
      <rPr>
        <sz val="10"/>
        <rFont val="Arial"/>
        <family val="2"/>
      </rPr>
      <t xml:space="preserve">Use the “Calculations” field (Column E) to explain the mathematical rationale for the sum entered in Column B, including any relevant information used in determining total costs. For example, if a construction project will include renovation, net-new construction, labor, and materials, break out the total cost by these distinct activities. 
</t>
    </r>
    <r>
      <rPr>
        <b/>
        <sz val="10"/>
        <rFont val="Arial"/>
        <family val="2"/>
      </rPr>
      <t xml:space="preserve">
Guidance
1.</t>
    </r>
    <r>
      <rPr>
        <sz val="10"/>
        <rFont val="Arial"/>
        <family val="2"/>
      </rPr>
      <t xml:space="preserve"> Construction for the purpose of budgeting, is defined as the construction of new buildings, completion of shell space in existing buildings, renovation or rehabilitation of existing buildings, and construction or development of real property infrastructure improvements (e.g., site preparation, utilities, streets, curbs, sidewalks, parking lots, other streetscaping improvements, etc.). 
</t>
    </r>
    <r>
      <rPr>
        <b/>
        <sz val="10"/>
        <rFont val="Arial"/>
        <family val="2"/>
      </rPr>
      <t>2.</t>
    </r>
    <r>
      <rPr>
        <sz val="10"/>
        <rFont val="Arial"/>
        <family val="2"/>
      </rPr>
      <t xml:space="preserve"> Any construction work that is performed by a contractor or subrecipient should be entered under e. Contractual-Subawards.
</t>
    </r>
    <r>
      <rPr>
        <b/>
        <sz val="10"/>
        <rFont val="Arial"/>
        <family val="2"/>
      </rPr>
      <t>3.</t>
    </r>
    <r>
      <rPr>
        <sz val="10"/>
        <rFont val="Arial"/>
        <family val="2"/>
      </rPr>
      <t xml:space="preserve"> List all proposed construction being proposed to be undertaken directly by the eligible entity below, providing a basis of cost such as engineering estimates, prior construction, etc., and briefly justify its need as it applies to the project.
</t>
    </r>
    <r>
      <rPr>
        <b/>
        <sz val="10"/>
        <rFont val="Arial"/>
        <family val="2"/>
      </rPr>
      <t>4.</t>
    </r>
    <r>
      <rPr>
        <sz val="10"/>
        <rFont val="Arial"/>
        <family val="2"/>
      </rPr>
      <t xml:space="preserve"> Contingency is that part of a budget estimate of future costs (typically of large IT projects or other items as approved by the Federal awarding agency which is associated with possible events or conditions arising from causes the precise outcome of which is indeterminable at the time of estimate, and that experience shows will likely result, in aggregate, in additional costs for the approved activity or project. Amounts for major project scope changes, unforeseen risks, or extraordinary events may not be included. Amounts must be estimated using broadly-accepted cost estimating methodologies and accepted by the Federal awarding agency (generally at or less than 10%). Contingency costs are reserved until a demonstrated need is approved by the Grants Officer. Please refer to 2 CFR 200.433 for more information. </t>
    </r>
  </si>
  <si>
    <t xml:space="preserve">Cost             </t>
  </si>
  <si>
    <r>
      <t xml:space="preserve">$ Value of Expenses Related to DE Plan Updates and Maintenance Costs 
</t>
    </r>
    <r>
      <rPr>
        <sz val="11"/>
        <rFont val="Arial"/>
        <family val="2"/>
      </rPr>
      <t>(Cap of 20% of Capacity Grant)</t>
    </r>
  </si>
  <si>
    <t>TOTAL CONSTRUCTION</t>
  </si>
  <si>
    <r>
      <rPr>
        <b/>
        <sz val="10"/>
        <rFont val="Arial"/>
        <family val="2"/>
      </rPr>
      <t>INSTRUCTIONS</t>
    </r>
    <r>
      <rPr>
        <sz val="10"/>
        <rFont val="Arial"/>
        <family val="2"/>
      </rPr>
      <t xml:space="preserve">
</t>
    </r>
    <r>
      <rPr>
        <b/>
        <sz val="10"/>
        <rFont val="Arial"/>
        <family val="2"/>
      </rPr>
      <t xml:space="preserve">1. </t>
    </r>
    <r>
      <rPr>
        <sz val="10"/>
        <rFont val="Arial"/>
        <family val="2"/>
      </rPr>
      <t xml:space="preserve">Before entering data, confirm that information in the “Other” tab is not included elsewhere in the Consolidated Budget Form. See Guidance below for further information on what falls under the “other direct costs” umbrella.
</t>
    </r>
    <r>
      <rPr>
        <b/>
        <sz val="10"/>
        <rFont val="Arial"/>
        <family val="2"/>
      </rPr>
      <t>2.</t>
    </r>
    <r>
      <rPr>
        <sz val="10"/>
        <rFont val="Arial"/>
        <family val="2"/>
      </rPr>
      <t xml:space="preserve"> For each line-item, write a brief general description (Column A) on what activities are covered by the proposed cost.
</t>
    </r>
    <r>
      <rPr>
        <b/>
        <sz val="10"/>
        <rFont val="Arial"/>
        <family val="2"/>
      </rPr>
      <t>3.</t>
    </r>
    <r>
      <rPr>
        <sz val="10"/>
        <rFont val="Arial"/>
        <family val="2"/>
      </rPr>
      <t xml:space="preserve"> Enter the total cost for the line item in Column B.
</t>
    </r>
    <r>
      <rPr>
        <b/>
        <sz val="10"/>
        <rFont val="Arial"/>
        <family val="2"/>
      </rPr>
      <t xml:space="preserve">4. </t>
    </r>
    <r>
      <rPr>
        <sz val="10"/>
        <rFont val="Arial"/>
        <family val="2"/>
      </rPr>
      <t xml:space="preserve">For the “Basis for Estimating Costs” field (Column G), provide sources used to estimate the sum entered in Column B. Examples include contractor quotes, prior purchases of similar or like items, published price list. Please include the following information:
• Describe estimated services (position titles etc.) and provide an hourly rate (if available or estimated) for the services and the number of hours this rate will be applied over the course of the project.
• If you obtained a quote, please explain the quote and any information provided in the quote. It is not necessary to provide the actual quote if the summary is adequate.
• If the estimate is based on prior projects or experience, please provide that information and how this estimate compares.
</t>
    </r>
    <r>
      <rPr>
        <b/>
        <sz val="10"/>
        <rFont val="Arial"/>
        <family val="2"/>
      </rPr>
      <t>5.</t>
    </r>
    <r>
      <rPr>
        <sz val="10"/>
        <rFont val="Arial"/>
        <family val="2"/>
      </rPr>
      <t xml:space="preserve"> Use the “Calculations” field (Column I) to explain the mathematical rationale for the sum entered in Column B, including any relevant information used in determining total costs. For example, if entering a printing cost, include the number of materials to print and the rate; if entering an educational expense, include the price of the session and the number of personnel participating. 
</t>
    </r>
    <r>
      <rPr>
        <b/>
        <sz val="10"/>
        <rFont val="Arial"/>
        <family val="2"/>
      </rPr>
      <t xml:space="preserve">6. </t>
    </r>
    <r>
      <rPr>
        <sz val="10"/>
        <rFont val="Arial"/>
        <family val="2"/>
      </rPr>
      <t xml:space="preserve">Enter the dollar value of funds from the total that will go towards administrative costs, if any, in Column C.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7.</t>
    </r>
    <r>
      <rPr>
        <sz val="10"/>
        <rFont val="Arial"/>
        <family val="2"/>
      </rPr>
      <t xml:space="preserve"> Enter the dollar value of funds from the total that will go towards evaluation of subgrants costs, if any, in Column D.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 xml:space="preserve">8. </t>
    </r>
    <r>
      <rPr>
        <sz val="10"/>
        <rFont val="Arial"/>
        <family val="2"/>
      </rPr>
      <t xml:space="preserve">Enter the dollar value of funds from the total that will go towards affordable broadband program costs, if any, in Column E.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9.</t>
    </r>
    <r>
      <rPr>
        <sz val="10"/>
        <rFont val="Arial"/>
        <family val="2"/>
      </rPr>
      <t xml:space="preserve"> Enter the dollar value of funds from the total that will go towards DE Plan updates and maintenance costs, if any, in Column F.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GUIDANCE</t>
    </r>
    <r>
      <rPr>
        <sz val="10"/>
        <rFont val="Arial"/>
        <family val="2"/>
      </rPr>
      <t xml:space="preserve">
</t>
    </r>
    <r>
      <rPr>
        <b/>
        <sz val="10"/>
        <rFont val="Arial"/>
        <family val="2"/>
      </rPr>
      <t xml:space="preserve">1. </t>
    </r>
    <r>
      <rPr>
        <sz val="10"/>
        <rFont val="Arial"/>
        <family val="2"/>
      </rPr>
      <t>Other direct costs are direct cost items required for the project that do not fit clearly into other categories. These direct costs should not be included in the indirect costs (for which the indirect rate is being applied for this project).  Examples include tuition and printing costs, which can be directly charged to the project and are not duplicated in indirect costs (i.e., overhead costs)</t>
    </r>
  </si>
  <si>
    <t>Semi-Annual Digital Inclusion Conference</t>
  </si>
  <si>
    <t>Registration costs for the conference were found on the conference website.</t>
  </si>
  <si>
    <t xml:space="preserve">Attending the Digital Inclusion Conference presents a valuable opportunity for our project team to deepen our understanding of digital equity and inclusion strategies. By participating in workshops and discussions led by industry leaders, we can gain insights into best practices, emerging technologies, and policy developments that directly align with our project goals. Engaging with a diverse network of stakeholders will foster collaboration and innovation, helping us to refine our approach and implement more effective solutions in our community. This investment in professional development will ultimately enhance our project’s impact and sustainability. </t>
  </si>
  <si>
    <r>
      <rPr>
        <sz val="10"/>
        <color rgb="FF000000"/>
        <rFont val="Arial"/>
        <family val="2"/>
      </rPr>
      <t xml:space="preserve">Cost Calculation for Conference Attendance
</t>
    </r>
    <r>
      <rPr>
        <b/>
        <sz val="10"/>
        <color rgb="FF000000"/>
        <rFont val="Arial"/>
        <family val="2"/>
      </rPr>
      <t>Number of Staff Members:</t>
    </r>
    <r>
      <rPr>
        <sz val="10"/>
        <color rgb="FF000000"/>
        <rFont val="Arial"/>
        <family val="2"/>
      </rPr>
      <t xml:space="preserve"> 4
</t>
    </r>
    <r>
      <rPr>
        <b/>
        <sz val="10"/>
        <color rgb="FF000000"/>
        <rFont val="Arial"/>
        <family val="2"/>
      </rPr>
      <t xml:space="preserve">Registration Fee per Staff Member: </t>
    </r>
    <r>
      <rPr>
        <sz val="10"/>
        <color rgb="FF000000"/>
        <rFont val="Arial"/>
        <family val="2"/>
      </rPr>
      <t xml:space="preserve">$500
Total Cost Calculation
Total Cost=Number of Staff Members×Registration Fee per Member
Total Cost=4×500=2,000
Summary
Total Cost for 4 Staff Members to Attend the Conference: </t>
    </r>
    <r>
      <rPr>
        <b/>
        <sz val="10"/>
        <color rgb="FF000000"/>
        <rFont val="Arial"/>
        <family val="2"/>
      </rPr>
      <t xml:space="preserve">$2,000
</t>
    </r>
    <r>
      <rPr>
        <sz val="10"/>
        <color rgb="FF000000"/>
        <rFont val="Arial"/>
        <family val="2"/>
      </rPr>
      <t xml:space="preserve">
This total includes the registration fees for all four staff members attending the conference.</t>
    </r>
  </si>
  <si>
    <r>
      <rPr>
        <sz val="10"/>
        <color rgb="FF000000"/>
        <rFont val="Arial"/>
        <family val="2"/>
      </rPr>
      <t xml:space="preserve">Cost Calculation for Conference Attendance
</t>
    </r>
    <r>
      <rPr>
        <b/>
        <sz val="10"/>
        <color rgb="FF000000"/>
        <rFont val="Arial"/>
        <family val="2"/>
      </rPr>
      <t>Number of Staff Members</t>
    </r>
    <r>
      <rPr>
        <sz val="10"/>
        <color rgb="FF000000"/>
        <rFont val="Arial"/>
        <family val="2"/>
      </rPr>
      <t xml:space="preserve">: 4
</t>
    </r>
    <r>
      <rPr>
        <b/>
        <sz val="10"/>
        <color rgb="FF000000"/>
        <rFont val="Arial"/>
        <family val="2"/>
      </rPr>
      <t>Registration Fee per Staff Member:</t>
    </r>
    <r>
      <rPr>
        <sz val="10"/>
        <color rgb="FF000000"/>
        <rFont val="Arial"/>
        <family val="2"/>
      </rPr>
      <t xml:space="preserve"> $500
Total Cost Calculation
Total Cost=Number of Staff Members×Registration Fee per Member
Total Cost=4×500=2,000
Summary
Total Cost for 4 Staff Members to Attend the Conference: </t>
    </r>
    <r>
      <rPr>
        <b/>
        <sz val="10"/>
        <color rgb="FF000000"/>
        <rFont val="Arial"/>
        <family val="2"/>
      </rPr>
      <t xml:space="preserve">$2,000
</t>
    </r>
    <r>
      <rPr>
        <sz val="10"/>
        <color rgb="FF000000"/>
        <rFont val="Arial"/>
        <family val="2"/>
      </rPr>
      <t xml:space="preserve">
This total includes the registration fees for all four staff members attending the conference.</t>
    </r>
  </si>
  <si>
    <r>
      <rPr>
        <sz val="10"/>
        <color rgb="FF000000"/>
        <rFont val="Arial"/>
        <family val="2"/>
      </rPr>
      <t xml:space="preserve">Cost Calculation for Conference Attendance
</t>
    </r>
    <r>
      <rPr>
        <b/>
        <sz val="10"/>
        <color rgb="FF000000"/>
        <rFont val="Arial"/>
        <family val="2"/>
      </rPr>
      <t xml:space="preserve">Number of Staff Members: </t>
    </r>
    <r>
      <rPr>
        <sz val="10"/>
        <color rgb="FF000000"/>
        <rFont val="Arial"/>
        <family val="2"/>
      </rPr>
      <t xml:space="preserve">4
</t>
    </r>
    <r>
      <rPr>
        <b/>
        <sz val="10"/>
        <color rgb="FF000000"/>
        <rFont val="Arial"/>
        <family val="2"/>
      </rPr>
      <t>Registration Fee per Staff Member:</t>
    </r>
    <r>
      <rPr>
        <sz val="10"/>
        <color rgb="FF000000"/>
        <rFont val="Arial"/>
        <family val="2"/>
      </rPr>
      <t xml:space="preserve"> $500
Total Cost Calculation
Total Cost=Number of Staff Members×Registration Fee per Member
Total Cost=4×500=2,000
Summary
Total Cost for 4 Staff Members to Attend the Conference: </t>
    </r>
    <r>
      <rPr>
        <b/>
        <sz val="10"/>
        <color rgb="FF000000"/>
        <rFont val="Arial"/>
        <family val="2"/>
      </rPr>
      <t xml:space="preserve">$2,000
</t>
    </r>
    <r>
      <rPr>
        <sz val="10"/>
        <color rgb="FF000000"/>
        <rFont val="Arial"/>
        <family val="2"/>
      </rPr>
      <t xml:space="preserve">
This total includes the registration fees for all four staff members attending the conference.</t>
    </r>
  </si>
  <si>
    <t>Spectrum Licensing and Permits</t>
  </si>
  <si>
    <t>The cost estimate for Permitting and Zoning was derived based on local regulatory fees associated with infrastructure projects. The Building Permit Fee of $1,000 reflects the standard rate for local construction permits required for fixed infrastructure installations, ensuring compliance with building codes. The Zoning Approval Fee of $500 accounts for the one-time cost to secure zoning clearance, necessary to meet local land-use requirements for telecommunications infrastructure. Together, these fees represent a total permitting and zoning cost of $1,500.00, ensuring the project adheres to local regulations and is approved for development.</t>
  </si>
  <si>
    <t>The Permitting and Zoning costs are essential to ensure that the Fixed Wireless Access (FWA) Base Station project complies with local building and land-use regulations. The Building Permit Fee and Zoning Approval Fee cover the necessary approvals for site construction and infrastructure placement, ensuring the project meets safety standards and is authorized by local authorities. These permits are critical for avoiding legal or operational delays, supporting a smooth project timeline and ensuring that the base station is developed in accordance with all applicable regulations.</t>
  </si>
  <si>
    <r>
      <rPr>
        <b/>
        <sz val="10"/>
        <color rgb="FF000000"/>
        <rFont val="Arial"/>
        <family val="2"/>
      </rPr>
      <t xml:space="preserve">Permitting and Zoning
</t>
    </r>
    <r>
      <rPr>
        <sz val="10"/>
        <color rgb="FF000000"/>
        <rFont val="Arial"/>
        <family val="2"/>
      </rPr>
      <t xml:space="preserve">The FWA project falls within the budget constraints aligned with the affordable broadband category.
</t>
    </r>
    <r>
      <rPr>
        <b/>
        <sz val="10"/>
        <color rgb="FF000000"/>
        <rFont val="Arial"/>
        <family val="2"/>
      </rPr>
      <t>Building Permit Fee:</t>
    </r>
    <r>
      <rPr>
        <sz val="10"/>
        <color rgb="FF000000"/>
        <rFont val="Arial"/>
        <family val="2"/>
      </rPr>
      <t xml:space="preserve"> $1,000 (standard local building permit fee)
</t>
    </r>
    <r>
      <rPr>
        <b/>
        <sz val="10"/>
        <color rgb="FF000000"/>
        <rFont val="Arial"/>
        <family val="2"/>
      </rPr>
      <t>Zoning Approval Fee:</t>
    </r>
    <r>
      <rPr>
        <sz val="10"/>
        <color rgb="FF000000"/>
        <rFont val="Arial"/>
        <family val="2"/>
      </rPr>
      <t xml:space="preserve"> $500 (one-time zoning fee for infrastructure installations)
Total Cost:</t>
    </r>
    <r>
      <rPr>
        <b/>
        <sz val="10"/>
        <color rgb="FF000000"/>
        <rFont val="Arial"/>
        <family val="2"/>
      </rPr>
      <t xml:space="preserve"> $1,500.00</t>
    </r>
  </si>
  <si>
    <r>
      <rPr>
        <b/>
        <sz val="10"/>
        <rFont val="Arial"/>
        <family val="2"/>
      </rPr>
      <t>INSTRUCTIONS</t>
    </r>
    <r>
      <rPr>
        <sz val="10"/>
        <rFont val="Arial"/>
        <family val="2"/>
      </rPr>
      <t xml:space="preserve">
</t>
    </r>
    <r>
      <rPr>
        <b/>
        <sz val="10"/>
        <rFont val="Arial"/>
        <family val="2"/>
      </rPr>
      <t>1.</t>
    </r>
    <r>
      <rPr>
        <sz val="10"/>
        <rFont val="Arial"/>
        <family val="2"/>
      </rPr>
      <t xml:space="preserve"> Prior to entering data, review the definition of indirect costs and the items applicable to this classification. See #1 under Guidance section below. Check that funds accounted for in this tab are not found elsewhere in the CBF. A grantee can never double-charge a cost as both a direct and an indirect administrative cost.
</t>
    </r>
    <r>
      <rPr>
        <b/>
        <sz val="10"/>
        <rFont val="Arial"/>
        <family val="2"/>
      </rPr>
      <t>2.</t>
    </r>
    <r>
      <rPr>
        <sz val="10"/>
        <rFont val="Arial"/>
        <family val="2"/>
      </rPr>
      <t xml:space="preserve"> Enter the rate period, or the date range during which the applicant’s applicable indirect cost rate is valid, in Column A.
</t>
    </r>
    <r>
      <rPr>
        <b/>
        <sz val="10"/>
        <rFont val="Arial"/>
        <family val="2"/>
      </rPr>
      <t>3.</t>
    </r>
    <r>
      <rPr>
        <sz val="10"/>
        <rFont val="Arial"/>
        <family val="2"/>
      </rPr>
      <t xml:space="preserve"> Enter the appropriate indirect cost base (Column B).
      • If the applicant has a current Negotiated Indirect Cost Rate Agreement (NICRA), they must use the appropriate indirect cost base defined in the agreement.
      • If not using a NICRA, the appropriate indirect cost base is the applicant’s Modified Direct Costs as described in 2 CFR 4.414(f) - as recently updated by OMB. For more information, see #3 under Guidance below. 
Once entered, the total indirect costs (Column D) will automatically calculate.
</t>
    </r>
    <r>
      <rPr>
        <b/>
        <sz val="10"/>
        <rFont val="Arial"/>
        <family val="2"/>
      </rPr>
      <t>4.</t>
    </r>
    <r>
      <rPr>
        <sz val="10"/>
        <rFont val="Arial"/>
        <family val="2"/>
      </rPr>
      <t xml:space="preserve"> Enter the dollar value of funds from the total indirect costs that will go towards administrative costs, if any, in Column E. Note that these funds will be subject to the 3% cap and will be used to calculate cap compliance in the “Total &amp; Caps Summary” tab. Use the "Additional Explanation (as needed)" field to provide a detailed summary of projects expenses related to administrative costs. The summary should include the total amount of expenses related to administrative costs, the corresponding percentages, and demonstrate that the percentage of expenses does not exceed 3% of the NE Capacity Grant Program portion of the award.
</t>
    </r>
    <r>
      <rPr>
        <b/>
        <sz val="10"/>
        <rFont val="Arial"/>
        <family val="2"/>
      </rPr>
      <t>5.</t>
    </r>
    <r>
      <rPr>
        <sz val="10"/>
        <rFont val="Arial"/>
        <family val="2"/>
      </rPr>
      <t xml:space="preserve"> Enter the dollar value of funds from the total indirect costs that will go towards evaluation of subgrants costs, if any, in Column F. Note that these funds will be subject to the 5% cap and will be used to calculate cap compliance in the “Total &amp; Caps Summary” tab. Use the "Additional Explanation (as needed)" field to provide a detailed summary of projects expenses related to evaluation of subgrant costs. The summary should include the total amount of expenses related to evaluation of subgrant costs, the corresponding percentages, and demonstrate that the percentage of expenses does not exceed 5% of the total grant amount.
</t>
    </r>
    <r>
      <rPr>
        <b/>
        <sz val="10"/>
        <rFont val="Arial"/>
        <family val="2"/>
      </rPr>
      <t>6.</t>
    </r>
    <r>
      <rPr>
        <sz val="10"/>
        <rFont val="Arial"/>
        <family val="2"/>
      </rPr>
      <t xml:space="preserve"> Enter the dollar value of funds from the total that will go towards affordable broadband program costs, if any, in Column G. Note that these funds will be subject to the 10% cap and will be used to calculate cap compliance in the “Total &amp; Caps Summary” tab. Use the "Additional Explanation (as needed)" field to provide a detailed summary of projects expenses related to broadband program costs. The summary should include the total amount of expenses related to affordable broadband costs, the corresponding percentages, and demonstrate that the percentage of expenses does not exceed 10% of the total grant amount.
</t>
    </r>
    <r>
      <rPr>
        <b/>
        <sz val="10"/>
        <rFont val="Arial"/>
        <family val="2"/>
      </rPr>
      <t>7.</t>
    </r>
    <r>
      <rPr>
        <sz val="10"/>
        <rFont val="Arial"/>
        <family val="2"/>
      </rPr>
      <t xml:space="preserve"> Enter the dollar value of funds from the total that will go towards DE Plan updates and maintenance in Column H. Note that these funds will be subject to the 20% cap and will be used to calculate cap compliance in the “Total &amp; Caps Summary” tab. Use the "Additional Explanation (as needed)" field to provide a detailed summary of projects expenses related to DE Plan updates and maintenance. The summary should include the total amount of expenses related to DE Plan updates and maintenance, the corresponding percentages, and demonstrate that the percentage of expenses does not exceed 20% of the total grant amount.
</t>
    </r>
    <r>
      <rPr>
        <b/>
        <sz val="10"/>
        <rFont val="Arial"/>
        <family val="2"/>
      </rPr>
      <t>8.</t>
    </r>
    <r>
      <rPr>
        <sz val="10"/>
        <rFont val="Arial"/>
        <family val="2"/>
      </rPr>
      <t xml:space="preserve"> Enter a description of the entered values in the “Explanation of Indirect Cost Base” field (Columns I-J), including which of the two options outlined in #3 above was taken to determine the indirect cost rate. Explain how you will account for direct and indirect personnel costs charged to the grant with the statutory 3% cap on administrative costs and 5% cap on evaluation costs. It is the Eligible Entity’s responsibility to determine whether their indirect costs include such expenses subject to the caps, and account for them appropriately.  The Eligible Entity must document such accounting and make it available to NTIA and NIST if requested.
</t>
    </r>
    <r>
      <rPr>
        <b/>
        <sz val="10"/>
        <rFont val="Arial"/>
        <family val="2"/>
      </rPr>
      <t>9.</t>
    </r>
    <r>
      <rPr>
        <sz val="10"/>
        <rFont val="Arial"/>
        <family val="2"/>
      </rPr>
      <t xml:space="preserve"> Use the “Calculations” field (Column K-L) to explain the mathematical rationale behind the total indirect cost not already captured by the fields. Note that the rates and how they are applied should not be averaged to get one indirect cost percentage. Use this space to communicate complex calculations or rates that do not correspond to the below. If questions exist, contact the DE inbox at digitalequity@ntia.gov  before filling out this section.
</t>
    </r>
    <r>
      <rPr>
        <b/>
        <sz val="10"/>
        <rFont val="Arial"/>
        <family val="2"/>
      </rPr>
      <t>GUIDANCE</t>
    </r>
    <r>
      <rPr>
        <sz val="10"/>
        <rFont val="Arial"/>
        <family val="2"/>
      </rPr>
      <t xml:space="preserve">
</t>
    </r>
    <r>
      <rPr>
        <b/>
        <sz val="10"/>
        <rFont val="Arial"/>
        <family val="2"/>
      </rPr>
      <t>1.</t>
    </r>
    <r>
      <rPr>
        <sz val="10"/>
        <rFont val="Arial"/>
        <family val="2"/>
      </rPr>
      <t xml:space="preserve"> Indirect (facilities &amp; administrative (F&amp;A)) costs means those costs incurred for a common or joint purpose benefitting more than one cost objective, and not readily assignable to the cost objectives specifically benefitted, without effort disproportionate to the results achieved. By their nature, indirect costs are those recipient costs that are not directly associated with the recipient’s execution of its grant-funded project, but that are necessary to the operation of the organization and the performance of its programs.  
</t>
    </r>
    <r>
      <rPr>
        <b/>
        <sz val="10"/>
        <rFont val="Arial"/>
        <family val="2"/>
      </rPr>
      <t>2.</t>
    </r>
    <r>
      <rPr>
        <sz val="10"/>
        <rFont val="Arial"/>
        <family val="2"/>
      </rPr>
      <t xml:space="preserve"> Indirect costs may be charged to the award if the applicant does not have a current negotiated indirect cost rate or the applicant has never received a negotiated indirect cost rate and elects to charge a de minimis rate of 15% of modified total direct costs (MTDC), which can be used indefinitely. A de minimis rate may be applied to any non-federal entity (NFE) that does not have a current negotiated rate (including provisional rates). In April, 2022, OMB published updates to 2 CFR 200. In those updates, OMB increased the de minimis rate from 10% to 15% of Modified Total Direct Costs, and also changed how these costs are calculated. See https://www.federalregister.gov/documents/2024/04/22/2024-07496/guidance-for-federal-financial-assistance for additional information.
</t>
    </r>
    <r>
      <rPr>
        <b/>
        <sz val="10"/>
        <rFont val="Arial"/>
        <family val="2"/>
      </rPr>
      <t>3.</t>
    </r>
    <r>
      <rPr>
        <sz val="10"/>
        <rFont val="Arial"/>
        <family val="2"/>
      </rPr>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Note that recipients and subrecipients can elect a lower de minimis rate at their discretion, and modify the definition of MTDC to permit inclusion of the first $50,000 of any one subaward in the base period of performance. Neither federal agencies nor pass-through entities may require recipients and subrecipients to use a de minimis rate lower than the standard, unless mandated by federal statute or regulation. See 2 CFR 200.414 for additional guidance. In April, 2022, OMB published updates to 2 CFR 200. In those updates, the updated calculation of Modified Total Direct Costs raised the subaward threshold from $25,000 to $50,000. See https://www.federalregister.gov/documents/2024/04/22/2024-07496/guidance-for-federal-financial-assistance for additional information.                                                                                                                                                                                   
</t>
    </r>
    <r>
      <rPr>
        <b/>
        <sz val="10"/>
        <rFont val="Arial"/>
        <family val="2"/>
      </rPr>
      <t>4.</t>
    </r>
    <r>
      <rPr>
        <sz val="10"/>
        <rFont val="Arial"/>
        <family val="2"/>
      </rPr>
      <t xml:space="preserve"> NOTE: A Recipient who elects to employ the 15% de minimis Indirect Cost rate cannot claim "unrecovered indirect costs" as a Cost Share contribution (see 2 CFR 200.306(c)).  These costs cannot be reflected as actual indirect cost rates realized by the organization, and therefore are not verifiable in the Recipient records as required by Federal Regulation (§200.306(b)(1)).
</t>
    </r>
  </si>
  <si>
    <t>Using a negotiated indirect cost rate agreement allows our tribal government to fairly allocate indirect costs associated with salaries and fringe benefits at 12%, ensuring that essential administrative and support functions are adequately funded. The Capacity portion of the project will take a year and a half to complete. The NICRA is attached to application and has an approval date from January 1, 2025 through December 31, 2028.</t>
  </si>
  <si>
    <r>
      <t xml:space="preserve">To calculate the total indirect costs we will apply the 12% indirect cost rate to the total salaries and fringe benefits amount.
</t>
    </r>
    <r>
      <rPr>
        <b/>
        <sz val="11"/>
        <color rgb="FF000000"/>
        <rFont val="Arial"/>
        <family val="2"/>
      </rPr>
      <t>Total Salaries:</t>
    </r>
    <r>
      <rPr>
        <sz val="11"/>
        <color rgb="FF000000"/>
        <rFont val="Arial"/>
        <family val="2"/>
      </rPr>
      <t xml:space="preserve"> $118,595.85
</t>
    </r>
    <r>
      <rPr>
        <b/>
        <sz val="11"/>
        <color rgb="FF000000"/>
        <rFont val="Arial"/>
        <family val="2"/>
      </rPr>
      <t xml:space="preserve">Indirect Cost Rate: </t>
    </r>
    <r>
      <rPr>
        <sz val="11"/>
        <color rgb="FF000000"/>
        <rFont val="Arial"/>
        <family val="2"/>
      </rPr>
      <t xml:space="preserve">12%
Calculation of Indirect Costs
Indirect Costs=Total Salaries+Fringe Benefits×Indirect Cost Rate
Indirect Costs=83,518.20+35,077.64 =118,595.85×0.12=14,231.50
Summary
</t>
    </r>
    <r>
      <rPr>
        <b/>
        <sz val="11"/>
        <color rgb="FF000000"/>
        <rFont val="Arial"/>
        <family val="2"/>
      </rPr>
      <t xml:space="preserve">Total Indirect Costs (12%): $14,231.50
</t>
    </r>
    <r>
      <rPr>
        <sz val="11"/>
        <color rgb="FF000000"/>
        <rFont val="Arial"/>
        <family val="2"/>
      </rPr>
      <t xml:space="preserve">
The total indirect costs charged will be $14,231.50, applied to the salaries and fringe benefits.
Administrative costs include all salaries and fringe indirect cost, excluding other cap categories.
Evaluation Indirect Costs continued in the Additional Explanation section. </t>
    </r>
  </si>
  <si>
    <t>Additional Explanation (as needed): SUBRECIPIENT EVALUATION INDIRECT COST
Position: Project Manager Allocation: 20% of Project Manager's time will be spent on subrecipient evaluation. Total Hours: 180 hours × 0.20 = 36 hours Hourly Rate: $24.65 Total Hours = 36 hours, Hourly Rate = $24.65 Total Salary=Total Hours×Hourly Rate=36×24.65=887.40 Fringe Benefit Rate: 42%  Fringe Benefits=Total Salary×Fringe Benefit Rate=887.40×0.42=372.71
Indirect Cost Rate: 12% Indirect Costs are calculated on the combined Total Salary and Fringe Benefits. Indirect Costs=(Total Salary+Fringe Benefits)×Indirect Cost Rate=(887.40+372.71)×0.12=151.21
Sub-total Indirect Costs = $151.21
Position: Database Analyst Allocation: 35% of Database Analyst's time will be spent on subrecipient evaluation. Total Hours: 240 hours × 0.35 = 84 hours Hourly Rate: $31.79 Total Hours = 84 hours, Hourly Rate = $31.79 Total Salary=Total Hours×Hourly Rate=84×31.79=2,670.36 Fringe Benefit Rate: 42%  Fringe Benefits=Total Salary×Fringe Benefit Rate=2,670.36×0.42=1,121.55
Indirect Cost Rate: 12% Indirect Costs are calculated on the combined Total Salary and Fringe Benefits. Indirect Costs=(Total Salary+Fringe Benefits)×Indirect Cost Rate=(2,670.36+1,121.55)×0.12=455.03
Sub-total Indirect Costs = $455.03
TOTAL SUBRECIPIENT EVALUATION INDIRECT COST=$606.24
AFFORDABLE BROADBAND INDIRECT COST
Position: Project Manager Allocation: 10% of Project Manager's time will be spent on affordable broadband. Total Hours: 180 hours × 0.10 = 18 hours Hourly Rate: $24.65 Total Hours = 18 hours, Hourly Rate = $24.65 Total Salary=Total Hours×Hourly Rate=18×24.65=443.70 Fringe Benefit Rate: 42% Calculation: Fringe Benefits=Total Salary×Fringe Benefit Rate=443.70×0.42=186.35
Indirect Cost Rate: 12% Indirect Costs are calculated on the combined Total Salary and Fringe Benefits. Indirect Costs=(Total Salary+Fringe Benefits)×Indirect Cost Rate=(443.70+186.35)×0.12=75.61
Total Indirect Costs = $75.61
AFFORDABLE BROADBAND INDIRECT COST TOTAL=$75.61
DE PLAN UPDATES INDIRECT COST
Position: Project Manager Allocation: 40% of Project Manager's time will be spent on DE Plan Updates. Total Hours: 180 hours × 0.40 = 72 hours Hourly Rate: $24.65 Total Hours = 72 hours, Hourly Rate = $24.65 Total Salary=Total Hours×Hourly Rate=72×24.65=1,774.80 Fringe Benefit Rate: 42% Fringe Benefits=Total Salary×Fringe Benefit Rate=1774.80×0.42=745.42
Indirect Cost Rate: 12% Indirect Costs are calculated on the combined Total Salary and Fringe Benefits. Indirect Costs=(Total Salary+Fringe Benefits)×Indirect Cost Rate=(1,774.80+745.42)×0.12=302.43
Sub-total Indirect Costs = $302.43
Position: Database Analyst Allocation: 15% of Database Analyst's time will be spent on DE Plan Updates. Total Hours: 240 hours × 0.15 = 36 hours Hourly Rate: $31.79 Total Hours = 36 hours, Hourly Rate = $31.79 Total Salary=Total Hours×Hourly Rate=36×31.79=1,144.44 Fringe Benefit Rate: 42% Fringe Benefits=Total Salary×Fringe Benefit Rate=1,144.44×0.42=480.66
Indirect Cost Rate: 12% Indirect Costs are calculated on the combined Total Salary and Fringe Benefits. Indirect Costs=(Total Salary+Fringe Benefits)×Indirect Cost Rate=(1,144.44+480.66)×0.12=195.01
Sub-total Indirect Costs = $195.01
DE PLAN UPDATES INDIRECT COST=$497.44</t>
  </si>
  <si>
    <t>Cash</t>
  </si>
  <si>
    <t>Domestic</t>
  </si>
  <si>
    <t>Personnel</t>
  </si>
  <si>
    <t>Deduction</t>
  </si>
  <si>
    <t>Federal</t>
  </si>
  <si>
    <t>American Rescue Plan Act (ARPA)</t>
  </si>
  <si>
    <t>Month</t>
  </si>
  <si>
    <t>In Kind</t>
  </si>
  <si>
    <t>International</t>
  </si>
  <si>
    <t>Travel</t>
  </si>
  <si>
    <t>Addition</t>
  </si>
  <si>
    <t>Non-Federal</t>
  </si>
  <si>
    <t>State</t>
  </si>
  <si>
    <t>CARES Act</t>
  </si>
  <si>
    <t>Annual</t>
  </si>
  <si>
    <t>Equipment</t>
  </si>
  <si>
    <t>Cost Sharing or Matching</t>
  </si>
  <si>
    <t>TBD</t>
  </si>
  <si>
    <t>Combination of both Cash &amp; In Kind (explanation is provided under Additional Explanation)</t>
  </si>
  <si>
    <t>Local</t>
  </si>
  <si>
    <t>Consolidated Appropriations Act (CAA)</t>
  </si>
  <si>
    <t>Supplies</t>
  </si>
  <si>
    <t>Other (explanation is provided under Additional Explanation)</t>
  </si>
  <si>
    <t>Other</t>
  </si>
  <si>
    <t>ReConnect Loan and Grant Program</t>
  </si>
  <si>
    <t>Contractual</t>
  </si>
  <si>
    <t>Families First Coronavirus Response Act (FFCRA)</t>
  </si>
  <si>
    <t>Construction</t>
  </si>
  <si>
    <t>Subaward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</si>
</sst>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quot;$&quot;#,##0"/>
    <numFmt numFmtId="166" formatCode="_(&quot;$&quot;* #,##0_);_(&quot;$&quot;* \(#,##0\);_(&quot;$&quot;* &quot;-&quot;??_);_(@_)"/>
  </numFmts>
  <fonts count="40"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4"/>
      <name val="Arial"/>
      <family val="2"/>
    </font>
    <font>
      <b/>
      <sz val="10"/>
      <color indexed="8"/>
      <name val="Arial"/>
      <family val="2"/>
    </font>
    <font>
      <b/>
      <sz val="8"/>
      <name val="Arial"/>
      <family val="2"/>
    </font>
    <font>
      <sz val="11"/>
      <color theme="1"/>
      <name val="Calibri"/>
      <family val="2"/>
      <scheme val="minor"/>
    </font>
    <font>
      <b/>
      <sz val="11"/>
      <color rgb="FFFF0000"/>
      <name val="Arial"/>
      <family val="2"/>
    </font>
    <font>
      <b/>
      <sz val="14"/>
      <color theme="3" tint="-0.249977111117893"/>
      <name val="Arial"/>
      <family val="2"/>
    </font>
    <font>
      <b/>
      <sz val="11"/>
      <color theme="0"/>
      <name val="Arial"/>
      <family val="2"/>
    </font>
    <font>
      <b/>
      <sz val="12"/>
      <color theme="0"/>
      <name val="Arial"/>
      <family val="2"/>
    </font>
    <font>
      <u/>
      <sz val="10"/>
      <color theme="10"/>
      <name val="Arial"/>
      <family val="2"/>
    </font>
    <font>
      <sz val="11"/>
      <color rgb="FF000000"/>
      <name val="Arial"/>
      <family val="2"/>
    </font>
    <font>
      <b/>
      <sz val="12"/>
      <name val="Arial"/>
      <family val="2"/>
    </font>
    <font>
      <b/>
      <sz val="12"/>
      <color rgb="FF000000"/>
      <name val="Arial"/>
      <family val="2"/>
    </font>
    <font>
      <b/>
      <sz val="12"/>
      <color rgb="FFFFFFFF"/>
      <name val="Arial"/>
      <family val="2"/>
    </font>
    <font>
      <b/>
      <sz val="14"/>
      <color theme="0"/>
      <name val="Arial"/>
      <family val="2"/>
    </font>
    <font>
      <b/>
      <sz val="11"/>
      <color rgb="FF000000"/>
      <name val="Arial"/>
      <family val="2"/>
    </font>
    <font>
      <sz val="12"/>
      <name val="Arial"/>
      <family val="2"/>
    </font>
    <font>
      <b/>
      <sz val="11"/>
      <color theme="1"/>
      <name val="Arial"/>
      <family val="2"/>
    </font>
    <font>
      <sz val="11"/>
      <color theme="1"/>
      <name val="Arial"/>
      <family val="2"/>
    </font>
    <font>
      <sz val="10"/>
      <color rgb="FF000000"/>
      <name val="Arial"/>
      <family val="2"/>
    </font>
    <font>
      <sz val="10"/>
      <color rgb="FF000000"/>
      <name val="Arial"/>
      <family val="2"/>
    </font>
    <font>
      <b/>
      <sz val="10"/>
      <color rgb="FF000000"/>
      <name val="Arial"/>
      <family val="2"/>
    </font>
    <font>
      <b/>
      <sz val="10"/>
      <color rgb="FF000000"/>
      <name val="Calibri"/>
      <family val="2"/>
    </font>
    <font>
      <sz val="10"/>
      <color rgb="FF000000"/>
      <name val="Calibri"/>
      <family val="2"/>
    </font>
    <font>
      <b/>
      <sz val="10"/>
      <color rgb="FF000000"/>
      <name val="Arial"/>
      <family val="2"/>
    </font>
    <font>
      <sz val="11"/>
      <color rgb="FF000000"/>
      <name val="Arial"/>
      <family val="2"/>
    </font>
    <font>
      <sz val="11"/>
      <color rgb="FF444444"/>
      <name val="Calibri"/>
      <family val="2"/>
      <charset val="1"/>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C5D9F1"/>
        <bgColor indexed="64"/>
      </patternFill>
    </fill>
    <fill>
      <patternFill patternType="solid">
        <fgColor rgb="FFFFFFFF"/>
        <bgColor rgb="FF000000"/>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auto="1"/>
      </left>
      <right/>
      <top style="thin">
        <color indexed="64"/>
      </top>
      <bottom/>
      <diagonal/>
    </border>
    <border>
      <left/>
      <right style="medium">
        <color auto="1"/>
      </right>
      <top/>
      <bottom/>
      <diagonal/>
    </border>
    <border>
      <left/>
      <right/>
      <top style="thin">
        <color indexed="64"/>
      </top>
      <bottom style="medium">
        <color auto="1"/>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rgb="FFFF0000"/>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theme="0"/>
      </top>
      <bottom style="thin">
        <color indexed="64"/>
      </bottom>
      <diagonal/>
    </border>
    <border>
      <left style="thin">
        <color theme="0"/>
      </left>
      <right style="medium">
        <color indexed="64"/>
      </right>
      <top style="thin">
        <color theme="0"/>
      </top>
      <bottom style="thin">
        <color indexed="64"/>
      </bottom>
      <diagonal/>
    </border>
    <border>
      <left/>
      <right style="thin">
        <color indexed="64"/>
      </right>
      <top/>
      <bottom/>
      <diagonal/>
    </border>
    <border>
      <left/>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rgb="FFFF0000"/>
      </top>
      <bottom style="thin">
        <color indexed="64"/>
      </bottom>
      <diagonal/>
    </border>
    <border>
      <left style="medium">
        <color indexed="64"/>
      </left>
      <right style="thin">
        <color indexed="64"/>
      </right>
      <top style="medium">
        <color rgb="FFFF0000"/>
      </top>
      <bottom style="thin">
        <color indexed="64"/>
      </bottom>
      <diagonal/>
    </border>
    <border>
      <left style="thin">
        <color indexed="64"/>
      </left>
      <right style="medium">
        <color indexed="64"/>
      </right>
      <top style="medium">
        <color rgb="FFFF0000"/>
      </top>
      <bottom style="thin">
        <color indexed="64"/>
      </bottom>
      <diagonal/>
    </border>
    <border>
      <left/>
      <right/>
      <top style="medium">
        <color rgb="FFFF0000"/>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rgb="FFFFFFFF"/>
      </top>
      <bottom style="thin">
        <color indexed="64"/>
      </bottom>
      <diagonal/>
    </border>
    <border>
      <left style="thin">
        <color indexed="64"/>
      </left>
      <right style="thin">
        <color indexed="64"/>
      </right>
      <top style="medium">
        <color auto="1"/>
      </top>
      <bottom/>
      <diagonal/>
    </border>
    <border>
      <left/>
      <right/>
      <top style="medium">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style="thin">
        <color rgb="FFFFFFFF"/>
      </right>
      <top style="thin">
        <color rgb="FFFFFFFF"/>
      </top>
      <bottom style="thin">
        <color indexed="64"/>
      </bottom>
      <diagonal/>
    </border>
    <border>
      <left style="medium">
        <color rgb="FFFF0000"/>
      </left>
      <right/>
      <top style="medium">
        <color indexed="64"/>
      </top>
      <bottom/>
      <diagonal/>
    </border>
    <border>
      <left/>
      <right style="medium">
        <color rgb="FF000000"/>
      </right>
      <top style="medium">
        <color indexed="64"/>
      </top>
      <bottom/>
      <diagonal/>
    </border>
    <border>
      <left style="medium">
        <color rgb="FFFF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FF0000"/>
      </top>
      <bottom style="thin">
        <color indexed="64"/>
      </bottom>
      <diagonal/>
    </border>
    <border>
      <left style="medium">
        <color indexed="64"/>
      </left>
      <right style="thin">
        <color indexed="64"/>
      </right>
      <top style="thin">
        <color rgb="FFFFFFFF"/>
      </top>
      <bottom style="thin">
        <color indexed="64"/>
      </bottom>
      <diagonal/>
    </border>
    <border>
      <left style="thin">
        <color indexed="64"/>
      </left>
      <right style="thin">
        <color rgb="FFFFFFFF"/>
      </right>
      <top style="thin">
        <color indexed="64"/>
      </top>
      <bottom style="thin">
        <color indexed="64"/>
      </bottom>
      <diagonal/>
    </border>
    <border>
      <left style="thin">
        <color rgb="FFFFFFFF"/>
      </left>
      <right style="thin">
        <color indexed="64"/>
      </right>
      <top style="thin">
        <color indexed="64"/>
      </top>
      <bottom style="thin">
        <color indexed="64"/>
      </bottom>
      <diagonal/>
    </border>
    <border>
      <left style="thin">
        <color indexed="64"/>
      </left>
      <right style="medium">
        <color indexed="64"/>
      </right>
      <top style="thin">
        <color rgb="FFFFFFFF"/>
      </top>
      <bottom style="medium">
        <color indexed="64"/>
      </bottom>
      <diagonal/>
    </border>
    <border>
      <left style="medium">
        <color indexed="64"/>
      </left>
      <right/>
      <top style="medium">
        <color rgb="FFFF0000"/>
      </top>
      <bottom style="thin">
        <color indexed="64"/>
      </bottom>
      <diagonal/>
    </border>
    <border>
      <left style="thin">
        <color rgb="FFFFFFFF"/>
      </left>
      <right style="medium">
        <color indexed="64"/>
      </right>
      <top style="thin">
        <color rgb="FFFFFFFF"/>
      </top>
      <bottom style="thin">
        <color indexed="64"/>
      </bottom>
      <diagonal/>
    </border>
    <border>
      <left style="medium">
        <color indexed="64"/>
      </left>
      <right/>
      <top style="medium">
        <color indexed="64"/>
      </top>
      <bottom/>
      <diagonal/>
    </border>
    <border>
      <left style="medium">
        <color indexed="64"/>
      </left>
      <right/>
      <top/>
      <bottom style="medium">
        <color rgb="FF000000"/>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auto="1"/>
      </top>
      <bottom style="medium">
        <color indexed="64"/>
      </bottom>
      <diagonal/>
    </border>
    <border>
      <left/>
      <right style="medium">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auto="1"/>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auto="1"/>
      </bottom>
      <diagonal/>
    </border>
    <border>
      <left style="thin">
        <color indexed="64"/>
      </left>
      <right style="thin">
        <color rgb="FFFFFFFF"/>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style="medium">
        <color indexed="64"/>
      </bottom>
      <diagonal/>
    </border>
    <border>
      <left/>
      <right style="medium">
        <color auto="1"/>
      </right>
      <top style="thin">
        <color indexed="64"/>
      </top>
      <bottom style="medium">
        <color auto="1"/>
      </bottom>
      <diagonal/>
    </border>
  </borders>
  <cellStyleXfs count="9">
    <xf numFmtId="0" fontId="0" fillId="0" borderId="0"/>
    <xf numFmtId="44" fontId="3" fillId="0" borderId="0" applyFont="0" applyFill="0" applyBorder="0" applyAlignment="0" applyProtection="0"/>
    <xf numFmtId="0" fontId="7" fillId="0" borderId="0"/>
    <xf numFmtId="0" fontId="17" fillId="0" borderId="0"/>
    <xf numFmtId="9" fontId="3" fillId="0" borderId="0" applyFont="0" applyFill="0" applyBorder="0" applyAlignment="0" applyProtection="0"/>
    <xf numFmtId="0" fontId="22" fillId="0" borderId="0" applyNumberFormat="0" applyFill="0" applyBorder="0" applyAlignment="0" applyProtection="0"/>
    <xf numFmtId="0" fontId="3" fillId="0" borderId="0"/>
    <xf numFmtId="0" fontId="2" fillId="0" borderId="0"/>
    <xf numFmtId="0" fontId="1" fillId="0" borderId="0"/>
  </cellStyleXfs>
  <cellXfs count="753">
    <xf numFmtId="0" fontId="0" fillId="0" borderId="0" xfId="0"/>
    <xf numFmtId="0" fontId="11" fillId="0" borderId="0" xfId="0" applyFont="1" applyAlignment="1">
      <alignment vertical="center" wrapText="1"/>
    </xf>
    <xf numFmtId="0" fontId="7" fillId="0" borderId="0" xfId="0" applyFont="1" applyAlignment="1" applyProtection="1">
      <alignment vertical="top" wrapText="1"/>
      <protection locked="0"/>
    </xf>
    <xf numFmtId="0" fontId="5" fillId="0" borderId="0" xfId="0" applyFont="1" applyAlignment="1" applyProtection="1">
      <alignment horizontal="left" vertical="top" wrapText="1"/>
      <protection locked="0"/>
    </xf>
    <xf numFmtId="0" fontId="0" fillId="0" borderId="0" xfId="0"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164" fontId="7"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49" fontId="16" fillId="0" borderId="0" xfId="0" applyNumberFormat="1" applyFont="1" applyAlignment="1">
      <alignment horizontal="left" vertical="center" wrapText="1"/>
    </xf>
    <xf numFmtId="49" fontId="16" fillId="0" borderId="0" xfId="0" applyNumberFormat="1" applyFont="1" applyAlignment="1">
      <alignment horizontal="left" vertical="center"/>
    </xf>
    <xf numFmtId="49" fontId="0" fillId="0" borderId="0" xfId="0" applyNumberFormat="1" applyAlignment="1">
      <alignment horizontal="left" vertical="center" wrapText="1"/>
    </xf>
    <xf numFmtId="0" fontId="4" fillId="0" borderId="0" xfId="0" applyFont="1" applyAlignment="1">
      <alignment vertical="center" wrapText="1"/>
    </xf>
    <xf numFmtId="0" fontId="5" fillId="3" borderId="6" xfId="0" applyFont="1" applyFill="1" applyBorder="1" applyAlignment="1" applyProtection="1">
      <alignment vertical="top" wrapText="1"/>
      <protection locked="0"/>
    </xf>
    <xf numFmtId="0" fontId="5" fillId="3" borderId="6" xfId="0" applyFont="1" applyFill="1" applyBorder="1" applyAlignment="1" applyProtection="1">
      <alignment horizontal="left" vertical="top" wrapText="1"/>
      <protection locked="0"/>
    </xf>
    <xf numFmtId="0" fontId="5" fillId="0" borderId="0" xfId="0" applyFont="1" applyAlignment="1" applyProtection="1">
      <alignment vertical="top" wrapText="1"/>
      <protection locked="0"/>
    </xf>
    <xf numFmtId="0" fontId="13" fillId="0" borderId="0" xfId="0" applyFont="1" applyAlignment="1" applyProtection="1">
      <alignment vertical="center" wrapText="1"/>
      <protection locked="0"/>
    </xf>
    <xf numFmtId="0" fontId="11" fillId="0" borderId="0" xfId="0" applyFont="1" applyAlignment="1" applyProtection="1">
      <alignment vertical="center" wrapText="1"/>
      <protection locked="0"/>
    </xf>
    <xf numFmtId="1" fontId="7" fillId="0" borderId="0" xfId="0" applyNumberFormat="1" applyFont="1" applyAlignment="1" applyProtection="1">
      <alignment horizontal="center" vertical="top" wrapText="1"/>
      <protection locked="0"/>
    </xf>
    <xf numFmtId="165" fontId="7" fillId="0" borderId="0" xfId="0" applyNumberFormat="1" applyFont="1" applyAlignment="1" applyProtection="1">
      <alignment horizontal="right" vertical="top" wrapText="1"/>
      <protection locked="0"/>
    </xf>
    <xf numFmtId="0" fontId="4" fillId="0" borderId="0" xfId="0" applyFont="1" applyAlignment="1" applyProtection="1">
      <alignment vertical="top" wrapText="1"/>
      <protection locked="0"/>
    </xf>
    <xf numFmtId="0" fontId="14" fillId="0" borderId="0" xfId="0" applyFont="1" applyAlignment="1" applyProtection="1">
      <alignment vertical="center" wrapText="1"/>
      <protection locked="0"/>
    </xf>
    <xf numFmtId="0" fontId="7" fillId="0" borderId="0" xfId="0" applyFont="1" applyAlignment="1" applyProtection="1">
      <alignment horizontal="center" vertical="top" wrapText="1"/>
      <protection locked="0"/>
    </xf>
    <xf numFmtId="164" fontId="7" fillId="0" borderId="0" xfId="0" applyNumberFormat="1" applyFont="1" applyAlignment="1" applyProtection="1">
      <alignment horizontal="right" vertical="top" wrapText="1"/>
      <protection locked="0"/>
    </xf>
    <xf numFmtId="0" fontId="15" fillId="0" borderId="0" xfId="0" applyFont="1" applyAlignment="1" applyProtection="1">
      <alignment vertical="top" wrapText="1"/>
      <protection locked="0"/>
    </xf>
    <xf numFmtId="1" fontId="7" fillId="0" borderId="0" xfId="0" applyNumberFormat="1" applyFont="1" applyAlignment="1" applyProtection="1">
      <alignment horizontal="left" vertical="top" wrapText="1"/>
      <protection locked="0"/>
    </xf>
    <xf numFmtId="0" fontId="4" fillId="0" borderId="0" xfId="0" applyFon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wrapText="1"/>
      <protection locked="0"/>
    </xf>
    <xf numFmtId="0" fontId="6" fillId="0" borderId="0" xfId="0" applyFont="1" applyAlignment="1" applyProtection="1">
      <alignment horizontal="right" wrapText="1"/>
      <protection locked="0"/>
    </xf>
    <xf numFmtId="165" fontId="6" fillId="0" borderId="0" xfId="1" applyNumberFormat="1" applyFont="1" applyFill="1" applyBorder="1" applyAlignment="1" applyProtection="1">
      <alignment horizontal="center" wrapText="1"/>
    </xf>
    <xf numFmtId="0" fontId="3" fillId="0" borderId="0" xfId="0" applyFont="1"/>
    <xf numFmtId="2" fontId="7" fillId="0" borderId="0" xfId="0" applyNumberFormat="1" applyFont="1" applyAlignment="1">
      <alignment horizontal="center" vertical="center" wrapText="1"/>
    </xf>
    <xf numFmtId="0" fontId="9" fillId="0" borderId="22" xfId="0" applyFont="1" applyBorder="1" applyAlignment="1" applyProtection="1">
      <alignment horizontal="center" wrapText="1"/>
      <protection locked="0"/>
    </xf>
    <xf numFmtId="165" fontId="5" fillId="0" borderId="0" xfId="0" applyNumberFormat="1" applyFont="1" applyAlignment="1" applyProtection="1">
      <alignment horizontal="center" vertical="top" wrapText="1"/>
      <protection locked="0"/>
    </xf>
    <xf numFmtId="164" fontId="3" fillId="3" borderId="3" xfId="0" applyNumberFormat="1" applyFont="1" applyFill="1" applyBorder="1" applyAlignment="1" applyProtection="1">
      <alignment horizontal="right" vertical="center" wrapText="1"/>
      <protection locked="0"/>
    </xf>
    <xf numFmtId="164" fontId="3" fillId="3" borderId="1" xfId="0" applyNumberFormat="1" applyFont="1" applyFill="1" applyBorder="1" applyAlignment="1" applyProtection="1">
      <alignment horizontal="right" vertical="center" wrapText="1"/>
      <protection locked="0"/>
    </xf>
    <xf numFmtId="0" fontId="3" fillId="3" borderId="6" xfId="0" applyFont="1" applyFill="1" applyBorder="1" applyAlignment="1" applyProtection="1">
      <alignment horizontal="left" vertical="top" wrapText="1"/>
      <protection locked="0"/>
    </xf>
    <xf numFmtId="0" fontId="3" fillId="3" borderId="5" xfId="0" applyFont="1" applyFill="1" applyBorder="1" applyAlignment="1" applyProtection="1">
      <alignment horizontal="left" vertical="top" wrapText="1"/>
      <protection locked="0"/>
    </xf>
    <xf numFmtId="1" fontId="3" fillId="3" borderId="1" xfId="0" applyNumberFormat="1" applyFont="1" applyFill="1" applyBorder="1" applyAlignment="1" applyProtection="1">
      <alignment horizontal="right" vertical="top" wrapText="1"/>
      <protection locked="0"/>
    </xf>
    <xf numFmtId="165" fontId="3" fillId="2" borderId="1" xfId="0" applyNumberFormat="1" applyFont="1" applyFill="1" applyBorder="1" applyAlignment="1" applyProtection="1">
      <alignment horizontal="right" vertical="top" wrapText="1"/>
      <protection locked="0"/>
    </xf>
    <xf numFmtId="0" fontId="3" fillId="3" borderId="3" xfId="0" applyFont="1" applyFill="1" applyBorder="1" applyAlignment="1" applyProtection="1">
      <alignment horizontal="left" vertical="top" wrapText="1"/>
      <protection locked="0"/>
    </xf>
    <xf numFmtId="165" fontId="5" fillId="2" borderId="20" xfId="0" applyNumberFormat="1" applyFont="1" applyFill="1" applyBorder="1" applyAlignment="1">
      <alignment horizontal="right" vertical="top" wrapText="1"/>
    </xf>
    <xf numFmtId="0" fontId="3" fillId="3" borderId="1" xfId="0" applyFont="1" applyFill="1" applyBorder="1" applyAlignment="1" applyProtection="1">
      <alignment horizontal="center" vertical="top" wrapText="1"/>
      <protection locked="0"/>
    </xf>
    <xf numFmtId="164" fontId="3" fillId="3" borderId="1" xfId="0" applyNumberFormat="1" applyFont="1" applyFill="1" applyBorder="1" applyAlignment="1" applyProtection="1">
      <alignment horizontal="right" vertical="top" wrapText="1"/>
      <protection locked="0"/>
    </xf>
    <xf numFmtId="165" fontId="3" fillId="2" borderId="7" xfId="0" applyNumberFormat="1" applyFont="1" applyFill="1" applyBorder="1" applyAlignment="1" applyProtection="1">
      <alignment horizontal="right" vertical="top" wrapText="1"/>
      <protection locked="0"/>
    </xf>
    <xf numFmtId="1" fontId="3" fillId="3" borderId="1" xfId="0" applyNumberFormat="1" applyFont="1" applyFill="1" applyBorder="1" applyAlignment="1" applyProtection="1">
      <alignment horizontal="center" vertical="top" wrapText="1"/>
      <protection locked="0"/>
    </xf>
    <xf numFmtId="0" fontId="3" fillId="0" borderId="36" xfId="0" applyFont="1" applyBorder="1" applyAlignment="1" applyProtection="1">
      <alignment vertical="top" wrapText="1"/>
      <protection locked="0"/>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3" borderId="9" xfId="0" applyFont="1" applyFill="1" applyBorder="1" applyAlignment="1" applyProtection="1">
      <alignment vertical="center"/>
      <protection locked="0"/>
    </xf>
    <xf numFmtId="0" fontId="3" fillId="3" borderId="8" xfId="0" applyFont="1" applyFill="1" applyBorder="1" applyAlignment="1" applyProtection="1">
      <alignment vertical="center" wrapText="1"/>
      <protection locked="0"/>
    </xf>
    <xf numFmtId="0" fontId="3" fillId="3" borderId="8" xfId="0" applyFont="1" applyFill="1" applyBorder="1" applyAlignment="1" applyProtection="1">
      <alignment vertical="center"/>
      <protection locked="0"/>
    </xf>
    <xf numFmtId="0" fontId="6" fillId="4" borderId="36" xfId="0" applyFont="1" applyFill="1" applyBorder="1" applyAlignment="1">
      <alignment horizontal="left" vertical="center" wrapText="1"/>
    </xf>
    <xf numFmtId="0" fontId="6" fillId="4" borderId="34" xfId="0" applyFont="1" applyFill="1" applyBorder="1" applyAlignment="1">
      <alignment horizontal="left" vertical="center" wrapText="1"/>
    </xf>
    <xf numFmtId="165" fontId="6" fillId="2" borderId="38" xfId="0" applyNumberFormat="1" applyFont="1" applyFill="1" applyBorder="1" applyAlignment="1">
      <alignment horizontal="right" vertical="center" wrapText="1"/>
    </xf>
    <xf numFmtId="165" fontId="6" fillId="2" borderId="21" xfId="0" applyNumberFormat="1" applyFont="1" applyFill="1" applyBorder="1" applyAlignment="1">
      <alignment horizontal="right" vertical="center" wrapText="1"/>
    </xf>
    <xf numFmtId="0" fontId="3" fillId="3" borderId="10" xfId="0" applyFont="1" applyFill="1" applyBorder="1" applyAlignment="1" applyProtection="1">
      <alignment horizontal="left" vertical="top" wrapText="1"/>
      <protection locked="0"/>
    </xf>
    <xf numFmtId="0" fontId="3" fillId="0" borderId="0" xfId="0" applyFont="1" applyAlignment="1">
      <alignment vertical="center" wrapText="1"/>
    </xf>
    <xf numFmtId="0" fontId="3" fillId="0" borderId="0" xfId="0" applyFont="1" applyAlignment="1" applyProtection="1">
      <alignment vertical="top" wrapText="1"/>
      <protection locked="0"/>
    </xf>
    <xf numFmtId="1" fontId="3" fillId="0" borderId="0" xfId="0" applyNumberFormat="1" applyFont="1" applyAlignment="1" applyProtection="1">
      <alignment horizontal="center" vertical="top" wrapText="1"/>
      <protection locked="0"/>
    </xf>
    <xf numFmtId="166" fontId="3" fillId="0" borderId="0" xfId="1" applyNumberFormat="1" applyFont="1" applyAlignment="1" applyProtection="1">
      <alignment horizontal="center" vertical="top" wrapText="1"/>
      <protection locked="0"/>
    </xf>
    <xf numFmtId="165" fontId="3" fillId="0" borderId="0" xfId="0" applyNumberFormat="1" applyFont="1" applyAlignment="1" applyProtection="1">
      <alignment horizontal="right" vertical="top" wrapText="1"/>
      <protection locked="0"/>
    </xf>
    <xf numFmtId="0" fontId="3" fillId="3" borderId="19" xfId="0" applyFont="1" applyFill="1" applyBorder="1" applyAlignment="1" applyProtection="1">
      <alignment horizontal="left" vertical="top" wrapText="1"/>
      <protection locked="0"/>
    </xf>
    <xf numFmtId="165" fontId="3" fillId="2" borderId="24" xfId="0" applyNumberFormat="1" applyFont="1" applyFill="1" applyBorder="1" applyAlignment="1" applyProtection="1">
      <alignment horizontal="right" vertical="top" wrapText="1"/>
      <protection locked="0"/>
    </xf>
    <xf numFmtId="0" fontId="3" fillId="3" borderId="12"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3" borderId="7" xfId="0" applyFont="1" applyFill="1" applyBorder="1" applyAlignment="1" applyProtection="1">
      <alignment horizontal="center" vertical="top" wrapText="1"/>
      <protection locked="0"/>
    </xf>
    <xf numFmtId="0" fontId="3" fillId="3" borderId="24" xfId="0" applyFont="1" applyFill="1" applyBorder="1" applyAlignment="1" applyProtection="1">
      <alignment horizontal="center" vertical="top" wrapText="1"/>
      <protection locked="0"/>
    </xf>
    <xf numFmtId="1" fontId="3" fillId="3" borderId="24" xfId="0" applyNumberFormat="1" applyFont="1" applyFill="1" applyBorder="1" applyAlignment="1" applyProtection="1">
      <alignment horizontal="center" vertical="top" wrapText="1"/>
      <protection locked="0"/>
    </xf>
    <xf numFmtId="0" fontId="3" fillId="0" borderId="25"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164" fontId="3" fillId="0" borderId="0" xfId="0" applyNumberFormat="1" applyFont="1" applyAlignment="1" applyProtection="1">
      <alignment horizontal="right" vertical="top" wrapText="1"/>
      <protection locked="0"/>
    </xf>
    <xf numFmtId="164" fontId="3" fillId="3" borderId="7" xfId="0" applyNumberFormat="1" applyFont="1" applyFill="1" applyBorder="1" applyAlignment="1" applyProtection="1">
      <alignment horizontal="right" vertical="top" wrapText="1"/>
      <protection locked="0"/>
    </xf>
    <xf numFmtId="1" fontId="3" fillId="3" borderId="7" xfId="0" applyNumberFormat="1" applyFont="1" applyFill="1" applyBorder="1" applyAlignment="1" applyProtection="1">
      <alignment horizontal="center" vertical="top" wrapText="1"/>
      <protection locked="0"/>
    </xf>
    <xf numFmtId="164" fontId="3" fillId="3" borderId="24" xfId="0" applyNumberFormat="1" applyFont="1" applyFill="1" applyBorder="1" applyAlignment="1" applyProtection="1">
      <alignment horizontal="right" vertical="top" wrapText="1"/>
      <protection locked="0"/>
    </xf>
    <xf numFmtId="0" fontId="3" fillId="2" borderId="20" xfId="0" applyFont="1" applyFill="1" applyBorder="1" applyAlignment="1" applyProtection="1">
      <alignment horizontal="center" vertical="top" wrapText="1"/>
      <protection locked="0"/>
    </xf>
    <xf numFmtId="164" fontId="3" fillId="2" borderId="20" xfId="0" applyNumberFormat="1" applyFont="1" applyFill="1" applyBorder="1" applyAlignment="1" applyProtection="1">
      <alignment horizontal="right" vertical="top" wrapText="1"/>
      <protection locked="0"/>
    </xf>
    <xf numFmtId="1" fontId="3" fillId="2" borderId="20" xfId="0" applyNumberFormat="1" applyFont="1" applyFill="1" applyBorder="1" applyAlignment="1" applyProtection="1">
      <alignment horizontal="center" vertical="top" wrapText="1"/>
      <protection locked="0"/>
    </xf>
    <xf numFmtId="0" fontId="3" fillId="0" borderId="13" xfId="0" applyFont="1" applyBorder="1" applyAlignment="1" applyProtection="1">
      <alignment horizontal="center" vertical="top" wrapText="1"/>
      <protection locked="0"/>
    </xf>
    <xf numFmtId="0" fontId="3" fillId="0" borderId="2" xfId="0" applyFont="1" applyBorder="1" applyAlignment="1" applyProtection="1">
      <alignment horizontal="center" vertical="top" wrapText="1"/>
      <protection locked="0"/>
    </xf>
    <xf numFmtId="0" fontId="3" fillId="3" borderId="6"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0" borderId="0" xfId="0" applyFont="1" applyAlignment="1">
      <alignment vertical="top" wrapText="1"/>
    </xf>
    <xf numFmtId="0" fontId="3" fillId="0" borderId="22" xfId="0" applyFont="1" applyBorder="1" applyAlignment="1" applyProtection="1">
      <alignment horizontal="center" vertical="top" wrapText="1"/>
      <protection locked="0"/>
    </xf>
    <xf numFmtId="0" fontId="3" fillId="3" borderId="19" xfId="0" applyFont="1" applyFill="1" applyBorder="1" applyAlignment="1" applyProtection="1">
      <alignment vertical="top" wrapText="1"/>
      <protection locked="0"/>
    </xf>
    <xf numFmtId="164" fontId="3" fillId="0" borderId="0" xfId="0" applyNumberFormat="1" applyFont="1" applyAlignment="1" applyProtection="1">
      <alignment horizontal="center" vertical="top" wrapText="1"/>
      <protection locked="0"/>
    </xf>
    <xf numFmtId="0" fontId="3" fillId="0" borderId="39" xfId="0" applyFont="1" applyBorder="1" applyAlignment="1" applyProtection="1">
      <alignment vertical="top" wrapText="1"/>
      <protection locked="0"/>
    </xf>
    <xf numFmtId="0" fontId="3" fillId="0" borderId="34" xfId="0" applyFont="1" applyBorder="1" applyAlignment="1" applyProtection="1">
      <alignment vertical="top" wrapText="1"/>
      <protection locked="0"/>
    </xf>
    <xf numFmtId="0" fontId="3" fillId="0" borderId="38" xfId="0" applyFont="1" applyBorder="1" applyAlignment="1" applyProtection="1">
      <alignment vertical="top" wrapText="1"/>
      <protection locked="0"/>
    </xf>
    <xf numFmtId="0" fontId="3" fillId="3" borderId="16" xfId="0" applyFont="1" applyFill="1" applyBorder="1" applyAlignment="1" applyProtection="1">
      <alignment horizontal="left" vertical="top" wrapText="1"/>
      <protection locked="0"/>
    </xf>
    <xf numFmtId="1" fontId="3" fillId="0" borderId="0" xfId="0" applyNumberFormat="1" applyFont="1" applyAlignment="1" applyProtection="1">
      <alignment horizontal="left" vertical="top" wrapText="1"/>
      <protection locked="0"/>
    </xf>
    <xf numFmtId="0" fontId="3" fillId="3" borderId="18" xfId="0" applyFont="1" applyFill="1" applyBorder="1" applyAlignment="1" applyProtection="1">
      <alignment horizontal="left" vertical="top" wrapText="1"/>
      <protection locked="0"/>
    </xf>
    <xf numFmtId="0" fontId="3" fillId="3" borderId="2" xfId="0" applyFont="1" applyFill="1" applyBorder="1" applyAlignment="1" applyProtection="1">
      <alignment vertical="top" wrapText="1"/>
      <protection locked="0"/>
    </xf>
    <xf numFmtId="1" fontId="3" fillId="3" borderId="1" xfId="0" applyNumberFormat="1" applyFont="1" applyFill="1" applyBorder="1" applyAlignment="1" applyProtection="1">
      <alignment horizontal="left" vertical="top" wrapText="1"/>
      <protection locked="0"/>
    </xf>
    <xf numFmtId="0" fontId="3" fillId="3" borderId="22" xfId="0" applyFont="1" applyFill="1" applyBorder="1" applyAlignment="1" applyProtection="1">
      <alignment vertical="top" wrapText="1"/>
      <protection locked="0"/>
    </xf>
    <xf numFmtId="1" fontId="3" fillId="3" borderId="24" xfId="0" applyNumberFormat="1" applyFont="1" applyFill="1" applyBorder="1" applyAlignment="1" applyProtection="1">
      <alignment horizontal="left" vertical="top" wrapText="1"/>
      <protection locked="0"/>
    </xf>
    <xf numFmtId="0" fontId="3" fillId="3" borderId="15" xfId="0" applyFont="1" applyFill="1" applyBorder="1" applyAlignment="1" applyProtection="1">
      <alignment horizontal="left" vertical="top" wrapText="1"/>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2" fontId="3" fillId="3" borderId="5" xfId="0" applyNumberFormat="1" applyFont="1" applyFill="1" applyBorder="1" applyAlignment="1" applyProtection="1">
      <alignment horizontal="right" vertical="center" wrapText="1"/>
      <protection locked="0"/>
    </xf>
    <xf numFmtId="0" fontId="3" fillId="0" borderId="33" xfId="0" applyFont="1" applyBorder="1" applyAlignment="1" applyProtection="1">
      <alignment vertical="top" wrapText="1"/>
      <protection locked="0"/>
    </xf>
    <xf numFmtId="0" fontId="3" fillId="0" borderId="31" xfId="0" applyFont="1" applyBorder="1" applyAlignment="1" applyProtection="1">
      <alignment vertical="top" wrapText="1"/>
      <protection locked="0"/>
    </xf>
    <xf numFmtId="0" fontId="3" fillId="0" borderId="36"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10" fontId="7" fillId="0" borderId="0" xfId="0" applyNumberFormat="1" applyFont="1" applyAlignment="1">
      <alignment horizontal="center" vertical="center" wrapText="1"/>
    </xf>
    <xf numFmtId="49" fontId="6" fillId="0" borderId="0" xfId="0" applyNumberFormat="1" applyFont="1" applyAlignment="1">
      <alignment horizontal="center" vertical="top" wrapText="1"/>
    </xf>
    <xf numFmtId="49" fontId="4" fillId="0" borderId="0" xfId="0" applyNumberFormat="1" applyFont="1" applyAlignment="1">
      <alignment vertical="top" wrapText="1"/>
    </xf>
    <xf numFmtId="49" fontId="3" fillId="0" borderId="0" xfId="0" applyNumberFormat="1" applyFont="1" applyAlignment="1">
      <alignment horizontal="left" vertical="top" wrapText="1"/>
    </xf>
    <xf numFmtId="165" fontId="3" fillId="0" borderId="0" xfId="0" applyNumberFormat="1" applyFont="1" applyAlignment="1">
      <alignment horizontal="right" vertical="top" wrapText="1"/>
    </xf>
    <xf numFmtId="1" fontId="3" fillId="0" borderId="0" xfId="0" applyNumberFormat="1" applyFont="1" applyAlignment="1">
      <alignment horizontal="left" vertical="top" wrapText="1"/>
    </xf>
    <xf numFmtId="49" fontId="4" fillId="0" borderId="0" xfId="0" applyNumberFormat="1"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center" vertical="top" wrapText="1"/>
    </xf>
    <xf numFmtId="0" fontId="15" fillId="0" borderId="0" xfId="0" applyFont="1" applyAlignment="1">
      <alignment horizontal="center" vertical="top" wrapText="1"/>
    </xf>
    <xf numFmtId="0" fontId="15" fillId="0" borderId="0" xfId="0" applyFont="1" applyAlignment="1">
      <alignment horizontal="right" vertical="top" wrapText="1"/>
    </xf>
    <xf numFmtId="0" fontId="3" fillId="0" borderId="0" xfId="0" applyFont="1" applyAlignment="1">
      <alignment horizontal="center" vertical="top" wrapText="1"/>
    </xf>
    <xf numFmtId="49" fontId="3" fillId="0" borderId="0" xfId="0" applyNumberFormat="1" applyFont="1" applyAlignment="1">
      <alignment horizontal="center" vertical="top" wrapText="1"/>
    </xf>
    <xf numFmtId="164" fontId="3" fillId="0" borderId="0" xfId="0" applyNumberFormat="1" applyFont="1" applyAlignment="1">
      <alignment horizontal="right" vertical="top" wrapText="1"/>
    </xf>
    <xf numFmtId="1" fontId="3" fillId="0" borderId="0" xfId="0" applyNumberFormat="1" applyFont="1" applyAlignment="1">
      <alignment horizontal="center" vertical="top" wrapText="1"/>
    </xf>
    <xf numFmtId="49" fontId="4" fillId="0" borderId="0" xfId="0" applyNumberFormat="1" applyFont="1" applyAlignment="1">
      <alignment horizontal="left" vertical="center" wrapText="1"/>
    </xf>
    <xf numFmtId="2" fontId="4" fillId="0" borderId="0" xfId="0" applyNumberFormat="1" applyFont="1" applyAlignment="1">
      <alignment vertical="center" wrapText="1"/>
    </xf>
    <xf numFmtId="49" fontId="4" fillId="0" borderId="0" xfId="0" applyNumberFormat="1" applyFont="1" applyAlignment="1">
      <alignment vertical="center" wrapText="1"/>
    </xf>
    <xf numFmtId="10" fontId="4" fillId="0" borderId="0" xfId="0" applyNumberFormat="1" applyFont="1" applyAlignment="1">
      <alignment vertical="center" wrapText="1"/>
    </xf>
    <xf numFmtId="164" fontId="4" fillId="0" borderId="0" xfId="0" applyNumberFormat="1" applyFont="1" applyAlignment="1">
      <alignment vertical="center" wrapText="1"/>
    </xf>
    <xf numFmtId="0" fontId="4" fillId="0" borderId="0" xfId="0" applyFont="1" applyAlignment="1">
      <alignment horizontal="right" vertical="center" wrapText="1"/>
    </xf>
    <xf numFmtId="164" fontId="3" fillId="2" borderId="10" xfId="0" applyNumberFormat="1" applyFont="1" applyFill="1" applyBorder="1" applyAlignment="1">
      <alignment horizontal="right" vertical="center" wrapText="1"/>
    </xf>
    <xf numFmtId="1" fontId="3" fillId="3" borderId="10" xfId="0" applyNumberFormat="1" applyFont="1" applyFill="1" applyBorder="1" applyAlignment="1" applyProtection="1">
      <alignment horizontal="right" vertical="center" wrapText="1"/>
      <protection locked="0"/>
    </xf>
    <xf numFmtId="0" fontId="3" fillId="3" borderId="1" xfId="0" applyFont="1" applyFill="1" applyBorder="1" applyAlignment="1" applyProtection="1">
      <alignment horizontal="left" vertical="center" wrapText="1"/>
      <protection locked="0"/>
    </xf>
    <xf numFmtId="0" fontId="0" fillId="0" borderId="0" xfId="0" applyAlignment="1">
      <alignment wrapText="1"/>
    </xf>
    <xf numFmtId="0" fontId="3" fillId="0" borderId="44" xfId="0" applyFont="1" applyBorder="1" applyAlignment="1" applyProtection="1">
      <alignment vertical="top" wrapText="1"/>
      <protection locked="0"/>
    </xf>
    <xf numFmtId="165" fontId="3" fillId="0" borderId="0" xfId="0" applyNumberFormat="1" applyFont="1" applyAlignment="1">
      <alignment horizontal="left" vertical="top" wrapText="1"/>
    </xf>
    <xf numFmtId="165" fontId="3" fillId="0" borderId="0" xfId="0" applyNumberFormat="1" applyFont="1" applyAlignment="1" applyProtection="1">
      <alignment horizontal="left" vertical="top" wrapText="1"/>
      <protection locked="0"/>
    </xf>
    <xf numFmtId="165" fontId="7" fillId="0" borderId="0" xfId="0" applyNumberFormat="1" applyFont="1" applyAlignment="1" applyProtection="1">
      <alignment horizontal="left" vertical="top" wrapText="1"/>
      <protection locked="0"/>
    </xf>
    <xf numFmtId="0" fontId="4" fillId="0" borderId="0" xfId="0" applyFont="1" applyAlignment="1">
      <alignment horizontal="left" wrapText="1"/>
    </xf>
    <xf numFmtId="0" fontId="6" fillId="0" borderId="0" xfId="0" applyFont="1" applyAlignment="1">
      <alignment horizontal="left" wrapText="1"/>
    </xf>
    <xf numFmtId="49" fontId="6" fillId="0" borderId="0" xfId="0" applyNumberFormat="1" applyFont="1" applyAlignment="1">
      <alignment horizontal="left" vertical="top" wrapText="1"/>
    </xf>
    <xf numFmtId="165" fontId="6" fillId="0" borderId="0" xfId="1" applyNumberFormat="1" applyFont="1" applyFill="1" applyBorder="1" applyAlignment="1" applyProtection="1">
      <alignment horizontal="left" wrapText="1"/>
    </xf>
    <xf numFmtId="165" fontId="6" fillId="0" borderId="0" xfId="1" applyNumberFormat="1" applyFont="1" applyFill="1" applyBorder="1" applyAlignment="1" applyProtection="1">
      <alignment horizontal="left" wrapText="1"/>
      <protection locked="0"/>
    </xf>
    <xf numFmtId="0" fontId="3" fillId="0" borderId="0" xfId="0" applyFont="1" applyAlignment="1" applyProtection="1">
      <alignment horizontal="left" wrapText="1"/>
      <protection locked="0"/>
    </xf>
    <xf numFmtId="0" fontId="0" fillId="0" borderId="0" xfId="0" applyAlignment="1" applyProtection="1">
      <alignment horizontal="left" wrapText="1"/>
      <protection locked="0"/>
    </xf>
    <xf numFmtId="0" fontId="3" fillId="3" borderId="13" xfId="0" applyFont="1" applyFill="1" applyBorder="1" applyAlignment="1" applyProtection="1">
      <alignment vertical="top" wrapText="1"/>
      <protection locked="0"/>
    </xf>
    <xf numFmtId="0" fontId="3" fillId="0" borderId="18" xfId="0" applyFont="1" applyBorder="1" applyAlignment="1" applyProtection="1">
      <alignment horizontal="left" vertical="top" wrapText="1"/>
      <protection locked="0"/>
    </xf>
    <xf numFmtId="0" fontId="6" fillId="0" borderId="0" xfId="0" applyFont="1" applyAlignment="1" applyProtection="1">
      <alignment horizontal="right" vertical="center" wrapText="1"/>
      <protection locked="0"/>
    </xf>
    <xf numFmtId="0" fontId="9"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49" fontId="5" fillId="0" borderId="0" xfId="0" applyNumberFormat="1" applyFont="1" applyAlignment="1" applyProtection="1">
      <alignment horizontal="right" vertical="center" wrapText="1"/>
      <protection locked="0"/>
    </xf>
    <xf numFmtId="0" fontId="9" fillId="0" borderId="0" xfId="0" applyFont="1" applyAlignment="1">
      <alignment horizontal="left" vertical="center" wrapText="1"/>
    </xf>
    <xf numFmtId="10" fontId="9" fillId="0" borderId="0" xfId="0" applyNumberFormat="1" applyFont="1" applyAlignment="1">
      <alignment horizontal="left" vertical="center" wrapText="1"/>
    </xf>
    <xf numFmtId="164" fontId="9"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165" fontId="4" fillId="0" borderId="0" xfId="0" applyNumberFormat="1" applyFont="1" applyAlignment="1">
      <alignment horizontal="right" vertical="top" wrapText="1"/>
    </xf>
    <xf numFmtId="49" fontId="12" fillId="0" borderId="0" xfId="0" applyNumberFormat="1" applyFont="1" applyAlignment="1" applyProtection="1">
      <alignment horizontal="center" vertical="center" wrapText="1"/>
      <protection locked="0"/>
    </xf>
    <xf numFmtId="1" fontId="3" fillId="0" borderId="0" xfId="0" applyNumberFormat="1" applyFont="1" applyAlignment="1">
      <alignment vertical="top" wrapText="1"/>
    </xf>
    <xf numFmtId="1" fontId="3" fillId="0" borderId="0" xfId="0" applyNumberFormat="1" applyFont="1" applyAlignment="1" applyProtection="1">
      <alignment vertical="top" wrapText="1"/>
      <protection locked="0"/>
    </xf>
    <xf numFmtId="49" fontId="4" fillId="0" borderId="0" xfId="0" applyNumberFormat="1" applyFont="1" applyAlignment="1" applyProtection="1">
      <alignment horizontal="left" vertical="top" wrapText="1"/>
      <protection locked="0"/>
    </xf>
    <xf numFmtId="165" fontId="3" fillId="2" borderId="37" xfId="0" applyNumberFormat="1" applyFont="1" applyFill="1" applyBorder="1" applyAlignment="1">
      <alignment horizontal="right" vertical="top" wrapText="1"/>
    </xf>
    <xf numFmtId="0" fontId="3" fillId="3" borderId="1"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165" fontId="5" fillId="2" borderId="37" xfId="0" applyNumberFormat="1" applyFont="1" applyFill="1" applyBorder="1" applyAlignment="1">
      <alignment horizontal="right" vertical="top" wrapText="1"/>
    </xf>
    <xf numFmtId="0" fontId="3" fillId="3" borderId="38" xfId="0" applyFont="1" applyFill="1" applyBorder="1" applyAlignment="1" applyProtection="1">
      <alignment horizontal="left" vertical="top" wrapText="1"/>
      <protection locked="0"/>
    </xf>
    <xf numFmtId="0" fontId="3" fillId="3" borderId="41" xfId="0" applyFont="1" applyFill="1" applyBorder="1" applyAlignment="1" applyProtection="1">
      <alignment horizontal="left" vertical="top" wrapText="1"/>
      <protection locked="0"/>
    </xf>
    <xf numFmtId="0" fontId="6" fillId="4" borderId="27" xfId="0" applyFont="1" applyFill="1" applyBorder="1" applyAlignment="1" applyProtection="1">
      <alignment horizontal="left" vertical="center" wrapText="1"/>
      <protection locked="0"/>
    </xf>
    <xf numFmtId="165" fontId="6" fillId="4" borderId="37" xfId="0" applyNumberFormat="1" applyFont="1" applyFill="1" applyBorder="1" applyAlignment="1">
      <alignment horizontal="right" vertical="center" wrapText="1"/>
    </xf>
    <xf numFmtId="1" fontId="3" fillId="3" borderId="7" xfId="0" applyNumberFormat="1" applyFont="1" applyFill="1" applyBorder="1" applyAlignment="1" applyProtection="1">
      <alignment horizontal="right" vertical="top" wrapText="1"/>
      <protection locked="0"/>
    </xf>
    <xf numFmtId="0" fontId="3" fillId="3" borderId="39" xfId="0" applyFont="1" applyFill="1" applyBorder="1" applyAlignment="1" applyProtection="1">
      <alignment horizontal="left" vertical="top" wrapText="1"/>
      <protection locked="0"/>
    </xf>
    <xf numFmtId="0" fontId="0" fillId="0" borderId="0" xfId="0" applyAlignment="1" applyProtection="1">
      <alignment horizontal="center" vertical="top" wrapText="1"/>
      <protection locked="0"/>
    </xf>
    <xf numFmtId="0" fontId="0" fillId="0" borderId="0" xfId="0" applyAlignment="1" applyProtection="1">
      <alignment vertical="top" wrapText="1"/>
      <protection locked="0"/>
    </xf>
    <xf numFmtId="164" fontId="3" fillId="2" borderId="7" xfId="0" applyNumberFormat="1" applyFont="1" applyFill="1" applyBorder="1" applyAlignment="1">
      <alignment horizontal="right" vertical="center" wrapText="1"/>
    </xf>
    <xf numFmtId="0" fontId="3" fillId="0" borderId="49"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19" xfId="0" applyFont="1" applyBorder="1" applyAlignment="1" applyProtection="1">
      <alignment horizontal="center" vertical="top" wrapText="1"/>
      <protection locked="0"/>
    </xf>
    <xf numFmtId="0" fontId="5" fillId="0" borderId="49" xfId="0" applyFont="1" applyBorder="1" applyAlignment="1" applyProtection="1">
      <alignment horizontal="right" vertical="top" wrapText="1"/>
      <protection locked="0"/>
    </xf>
    <xf numFmtId="1" fontId="5" fillId="0" borderId="49" xfId="0" applyNumberFormat="1" applyFont="1" applyBorder="1" applyAlignment="1" applyProtection="1">
      <alignment horizontal="right" vertical="top" wrapText="1"/>
      <protection locked="0"/>
    </xf>
    <xf numFmtId="165" fontId="5" fillId="0" borderId="49" xfId="1" applyNumberFormat="1" applyFont="1" applyFill="1" applyBorder="1" applyAlignment="1" applyProtection="1">
      <alignment horizontal="right" vertical="top" wrapText="1"/>
      <protection locked="0"/>
    </xf>
    <xf numFmtId="165" fontId="5" fillId="0" borderId="49" xfId="0" applyNumberFormat="1" applyFont="1" applyBorder="1" applyAlignment="1">
      <alignment horizontal="right" vertical="top" wrapText="1"/>
    </xf>
    <xf numFmtId="0" fontId="0" fillId="0" borderId="0" xfId="0" applyAlignment="1">
      <alignment horizontal="center" vertical="top" wrapText="1"/>
    </xf>
    <xf numFmtId="165" fontId="9" fillId="0" borderId="0" xfId="0" applyNumberFormat="1" applyFont="1" applyAlignment="1" applyProtection="1">
      <alignment horizontal="left" vertical="center" wrapText="1"/>
      <protection locked="0"/>
    </xf>
    <xf numFmtId="165" fontId="6" fillId="0" borderId="0" xfId="0" applyNumberFormat="1" applyFont="1" applyAlignment="1" applyProtection="1">
      <alignment horizontal="right" vertical="center" wrapText="1"/>
      <protection locked="0"/>
    </xf>
    <xf numFmtId="165" fontId="6" fillId="0" borderId="0" xfId="0" applyNumberFormat="1" applyFont="1" applyAlignment="1">
      <alignment horizontal="right" vertical="center" wrapText="1"/>
    </xf>
    <xf numFmtId="49" fontId="4" fillId="3" borderId="0" xfId="0" applyNumberFormat="1" applyFont="1" applyFill="1" applyAlignment="1">
      <alignment horizontal="left" vertical="center" wrapText="1"/>
    </xf>
    <xf numFmtId="2" fontId="4" fillId="3" borderId="0" xfId="0" applyNumberFormat="1" applyFont="1" applyFill="1" applyAlignment="1">
      <alignment vertical="center" wrapText="1"/>
    </xf>
    <xf numFmtId="49" fontId="4" fillId="3" borderId="0" xfId="0" applyNumberFormat="1" applyFont="1" applyFill="1" applyAlignment="1">
      <alignment vertical="center" wrapText="1"/>
    </xf>
    <xf numFmtId="10" fontId="4" fillId="3" borderId="0" xfId="0" applyNumberFormat="1" applyFont="1" applyFill="1" applyAlignment="1">
      <alignment vertical="center" wrapText="1"/>
    </xf>
    <xf numFmtId="164" fontId="4" fillId="3" borderId="0" xfId="0" applyNumberFormat="1" applyFont="1" applyFill="1" applyAlignment="1">
      <alignment vertical="center" wrapText="1"/>
    </xf>
    <xf numFmtId="0" fontId="4" fillId="3" borderId="0" xfId="0" applyFont="1" applyFill="1" applyAlignment="1">
      <alignment horizontal="right" vertical="center" wrapText="1"/>
    </xf>
    <xf numFmtId="0" fontId="4" fillId="3" borderId="0" xfId="0" applyFont="1" applyFill="1" applyAlignment="1">
      <alignment vertical="center" wrapText="1"/>
    </xf>
    <xf numFmtId="49" fontId="4" fillId="3" borderId="0" xfId="0" applyNumberFormat="1" applyFont="1" applyFill="1" applyAlignment="1">
      <alignment vertical="top" wrapText="1"/>
    </xf>
    <xf numFmtId="49" fontId="4" fillId="3" borderId="0" xfId="0" applyNumberFormat="1" applyFont="1" applyFill="1" applyAlignment="1" applyProtection="1">
      <alignment horizontal="left" vertical="top" wrapText="1"/>
      <protection locked="0"/>
    </xf>
    <xf numFmtId="49" fontId="4" fillId="3" borderId="0" xfId="0" applyNumberFormat="1" applyFont="1" applyFill="1" applyAlignment="1">
      <alignment horizontal="center" vertical="top" wrapText="1"/>
    </xf>
    <xf numFmtId="0" fontId="0" fillId="3" borderId="0" xfId="0" applyFill="1" applyAlignment="1" applyProtection="1">
      <alignment horizontal="center" vertical="top" wrapText="1"/>
      <protection locked="0"/>
    </xf>
    <xf numFmtId="0" fontId="4" fillId="3" borderId="0" xfId="0" applyFont="1" applyFill="1" applyAlignment="1" applyProtection="1">
      <alignment vertical="top" wrapText="1"/>
      <protection locked="0"/>
    </xf>
    <xf numFmtId="0" fontId="4" fillId="3" borderId="0" xfId="0" applyFont="1" applyFill="1" applyAlignment="1">
      <alignment horizontal="left" wrapText="1"/>
    </xf>
    <xf numFmtId="0" fontId="4" fillId="3" borderId="0" xfId="0" applyFont="1" applyFill="1" applyAlignment="1" applyProtection="1">
      <alignment wrapText="1"/>
      <protection locked="0"/>
    </xf>
    <xf numFmtId="0" fontId="0" fillId="0" borderId="0" xfId="0" applyAlignment="1" applyProtection="1">
      <alignment vertical="center" wrapText="1"/>
      <protection locked="0"/>
    </xf>
    <xf numFmtId="49" fontId="0" fillId="0" borderId="0" xfId="0" applyNumberFormat="1" applyAlignment="1" applyProtection="1">
      <alignment horizontal="left" vertical="center" wrapText="1"/>
      <protection locked="0"/>
    </xf>
    <xf numFmtId="0" fontId="0" fillId="0" borderId="0" xfId="0" applyProtection="1">
      <protection locked="0"/>
    </xf>
    <xf numFmtId="0" fontId="6" fillId="4" borderId="2" xfId="0" applyFont="1" applyFill="1" applyBorder="1" applyAlignment="1">
      <alignment horizontal="center" vertical="center" wrapText="1"/>
    </xf>
    <xf numFmtId="165" fontId="6" fillId="6" borderId="8" xfId="0" applyNumberFormat="1" applyFont="1" applyFill="1" applyBorder="1" applyAlignment="1">
      <alignment horizontal="center" vertical="center" wrapText="1"/>
    </xf>
    <xf numFmtId="0" fontId="6" fillId="4" borderId="2" xfId="0" applyFont="1" applyFill="1" applyBorder="1" applyAlignment="1">
      <alignment horizontal="left" vertical="center" wrapText="1"/>
    </xf>
    <xf numFmtId="165" fontId="6" fillId="6" borderId="8" xfId="0" applyNumberFormat="1" applyFont="1" applyFill="1" applyBorder="1" applyAlignment="1" applyProtection="1">
      <alignment horizontal="right" vertical="center" wrapText="1"/>
      <protection locked="0"/>
    </xf>
    <xf numFmtId="165" fontId="6" fillId="6" borderId="1" xfId="0" applyNumberFormat="1" applyFont="1" applyFill="1" applyBorder="1" applyAlignment="1">
      <alignment horizontal="center" vertical="center" wrapText="1"/>
    </xf>
    <xf numFmtId="165" fontId="6" fillId="6" borderId="1" xfId="0" applyNumberFormat="1" applyFont="1" applyFill="1" applyBorder="1" applyAlignment="1" applyProtection="1">
      <alignment horizontal="right" vertical="center" wrapText="1"/>
      <protection locked="0"/>
    </xf>
    <xf numFmtId="165" fontId="6" fillId="3" borderId="0" xfId="0" applyNumberFormat="1" applyFont="1" applyFill="1" applyAlignment="1">
      <alignment horizontal="center" vertical="center" wrapText="1"/>
    </xf>
    <xf numFmtId="165" fontId="6" fillId="2" borderId="37" xfId="0" applyNumberFormat="1" applyFont="1" applyFill="1" applyBorder="1" applyAlignment="1">
      <alignment horizontal="right" vertical="center" wrapText="1"/>
    </xf>
    <xf numFmtId="0" fontId="6" fillId="4" borderId="37"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6" fillId="4" borderId="3" xfId="0" applyFont="1" applyFill="1" applyBorder="1" applyAlignment="1">
      <alignment horizontal="left" vertical="center" wrapText="1"/>
    </xf>
    <xf numFmtId="0" fontId="5" fillId="0" borderId="8" xfId="0" applyFont="1" applyBorder="1" applyAlignment="1" applyProtection="1">
      <alignment horizontal="center" vertical="center" wrapText="1"/>
      <protection locked="0"/>
    </xf>
    <xf numFmtId="165" fontId="6" fillId="3" borderId="0" xfId="0" applyNumberFormat="1" applyFont="1" applyFill="1" applyAlignment="1" applyProtection="1">
      <alignment horizontal="right" vertical="center" wrapText="1"/>
      <protection locked="0"/>
    </xf>
    <xf numFmtId="0" fontId="6" fillId="3" borderId="0" xfId="0" applyFont="1" applyFill="1" applyAlignment="1">
      <alignment horizontal="center" vertical="center" wrapText="1"/>
    </xf>
    <xf numFmtId="0" fontId="9" fillId="0" borderId="0" xfId="0" applyFont="1" applyAlignment="1" applyProtection="1">
      <alignment horizontal="center" vertical="center" wrapText="1"/>
      <protection locked="0"/>
    </xf>
    <xf numFmtId="0" fontId="21" fillId="3" borderId="0" xfId="0" applyFont="1" applyFill="1" applyAlignment="1">
      <alignment horizontal="center" vertical="center" wrapText="1"/>
    </xf>
    <xf numFmtId="0" fontId="5" fillId="3" borderId="0" xfId="0" applyFont="1" applyFill="1" applyAlignment="1" applyProtection="1">
      <alignment horizontal="center" vertical="center" wrapText="1"/>
      <protection locked="0"/>
    </xf>
    <xf numFmtId="0" fontId="6" fillId="0" borderId="12" xfId="0" applyFont="1" applyBorder="1" applyAlignment="1">
      <alignment horizontal="left" vertical="center" wrapText="1"/>
    </xf>
    <xf numFmtId="165" fontId="6" fillId="0" borderId="4" xfId="0" applyNumberFormat="1" applyFont="1" applyBorder="1" applyAlignment="1">
      <alignment horizontal="right" vertical="center" wrapText="1"/>
    </xf>
    <xf numFmtId="164" fontId="3" fillId="3" borderId="9" xfId="0" applyNumberFormat="1" applyFont="1" applyFill="1" applyBorder="1" applyAlignment="1" applyProtection="1">
      <alignment horizontal="right" vertical="center" wrapText="1"/>
      <protection locked="0"/>
    </xf>
    <xf numFmtId="2" fontId="3" fillId="3" borderId="1" xfId="0" applyNumberFormat="1" applyFont="1" applyFill="1" applyBorder="1" applyAlignment="1" applyProtection="1">
      <alignment horizontal="right" vertical="center" wrapText="1"/>
      <protection locked="0"/>
    </xf>
    <xf numFmtId="2" fontId="3" fillId="3" borderId="7" xfId="0" applyNumberFormat="1" applyFont="1" applyFill="1" applyBorder="1" applyAlignment="1" applyProtection="1">
      <alignment horizontal="right" vertical="center" wrapText="1"/>
      <protection locked="0"/>
    </xf>
    <xf numFmtId="0" fontId="6" fillId="0" borderId="14" xfId="0" applyFont="1" applyBorder="1" applyAlignment="1">
      <alignment horizontal="center" vertical="center" wrapText="1"/>
    </xf>
    <xf numFmtId="0" fontId="6" fillId="0" borderId="0" xfId="0" applyFont="1" applyAlignment="1">
      <alignment horizontal="center" vertical="center" wrapText="1"/>
    </xf>
    <xf numFmtId="10" fontId="6" fillId="0" borderId="0" xfId="0" applyNumberFormat="1" applyFont="1" applyAlignment="1">
      <alignment horizontal="right" vertical="center" wrapText="1"/>
    </xf>
    <xf numFmtId="164" fontId="6" fillId="0" borderId="0" xfId="0" applyNumberFormat="1" applyFont="1" applyAlignment="1">
      <alignment horizontal="right" vertical="center" wrapText="1"/>
    </xf>
    <xf numFmtId="165" fontId="6" fillId="0" borderId="31" xfId="0" applyNumberFormat="1" applyFont="1" applyBorder="1" applyAlignment="1">
      <alignment horizontal="right" vertical="center" wrapText="1"/>
    </xf>
    <xf numFmtId="0" fontId="5" fillId="0" borderId="14" xfId="0" applyFont="1" applyBorder="1" applyAlignment="1">
      <alignment horizontal="left" vertical="top" wrapText="1"/>
    </xf>
    <xf numFmtId="0" fontId="24" fillId="0" borderId="0" xfId="0" applyFont="1" applyAlignment="1">
      <alignment horizontal="center" vertical="center" wrapText="1"/>
    </xf>
    <xf numFmtId="0" fontId="23" fillId="0" borderId="0" xfId="0" applyFont="1" applyAlignment="1">
      <alignment horizontal="left" vertical="center" wrapText="1" readingOrder="1"/>
    </xf>
    <xf numFmtId="164" fontId="3" fillId="2" borderId="1" xfId="0" applyNumberFormat="1" applyFont="1" applyFill="1" applyBorder="1" applyAlignment="1">
      <alignment horizontal="right" vertical="center" wrapText="1"/>
    </xf>
    <xf numFmtId="10" fontId="3" fillId="3" borderId="10" xfId="0" applyNumberFormat="1" applyFont="1" applyFill="1" applyBorder="1" applyAlignment="1">
      <alignment horizontal="right" vertical="center" wrapText="1"/>
    </xf>
    <xf numFmtId="10" fontId="3" fillId="3" borderId="7" xfId="0" applyNumberFormat="1" applyFont="1" applyFill="1" applyBorder="1" applyAlignment="1">
      <alignment horizontal="right" vertical="center" wrapText="1"/>
    </xf>
    <xf numFmtId="10" fontId="3" fillId="3" borderId="1" xfId="0" applyNumberFormat="1" applyFont="1" applyFill="1" applyBorder="1" applyAlignment="1">
      <alignment horizontal="right" vertical="center" wrapText="1"/>
    </xf>
    <xf numFmtId="0" fontId="9" fillId="3" borderId="0" xfId="0" applyFont="1" applyFill="1" applyAlignment="1">
      <alignment horizontal="left" vertical="center" wrapText="1"/>
    </xf>
    <xf numFmtId="2" fontId="9" fillId="3" borderId="0" xfId="0" applyNumberFormat="1" applyFont="1" applyFill="1" applyAlignment="1">
      <alignment horizontal="left" vertical="center" wrapText="1"/>
    </xf>
    <xf numFmtId="10" fontId="9" fillId="3" borderId="0" xfId="0" applyNumberFormat="1" applyFont="1" applyFill="1" applyAlignment="1">
      <alignment horizontal="left" vertical="center" wrapText="1"/>
    </xf>
    <xf numFmtId="164" fontId="9" fillId="3" borderId="0" xfId="0" applyNumberFormat="1" applyFont="1" applyFill="1" applyAlignment="1">
      <alignment horizontal="left" vertical="center" wrapText="1"/>
    </xf>
    <xf numFmtId="0" fontId="6" fillId="3" borderId="0" xfId="0" applyFont="1" applyFill="1" applyAlignment="1">
      <alignment horizontal="left" vertical="center" wrapText="1"/>
    </xf>
    <xf numFmtId="0" fontId="3" fillId="3" borderId="0" xfId="0" applyFont="1" applyFill="1" applyAlignment="1">
      <alignment vertical="center" wrapText="1"/>
    </xf>
    <xf numFmtId="0" fontId="6" fillId="8" borderId="37" xfId="0" applyFont="1" applyFill="1" applyBorder="1" applyAlignment="1" applyProtection="1">
      <alignment horizontal="left" vertical="center" wrapText="1"/>
      <protection locked="0"/>
    </xf>
    <xf numFmtId="165" fontId="6" fillId="8" borderId="37" xfId="0" applyNumberFormat="1" applyFont="1" applyFill="1" applyBorder="1" applyAlignment="1">
      <alignment horizontal="right" vertical="center" wrapText="1"/>
    </xf>
    <xf numFmtId="164" fontId="3" fillId="3" borderId="20" xfId="0" applyNumberFormat="1" applyFont="1" applyFill="1" applyBorder="1" applyAlignment="1" applyProtection="1">
      <alignment horizontal="right" vertical="top" wrapText="1"/>
      <protection locked="0"/>
    </xf>
    <xf numFmtId="164" fontId="6" fillId="2" borderId="37" xfId="0" applyNumberFormat="1" applyFont="1" applyFill="1" applyBorder="1" applyAlignment="1">
      <alignment horizontal="right" vertical="top" wrapText="1"/>
    </xf>
    <xf numFmtId="164" fontId="6" fillId="2" borderId="1" xfId="0" applyNumberFormat="1" applyFont="1" applyFill="1" applyBorder="1" applyAlignment="1">
      <alignment horizontal="right" vertical="center" wrapText="1"/>
    </xf>
    <xf numFmtId="164" fontId="6" fillId="2" borderId="1" xfId="0" applyNumberFormat="1" applyFont="1" applyFill="1" applyBorder="1" applyAlignment="1" applyProtection="1">
      <alignment horizontal="right" vertical="center" wrapText="1"/>
      <protection locked="0"/>
    </xf>
    <xf numFmtId="164" fontId="6" fillId="2" borderId="37" xfId="4" applyNumberFormat="1" applyFont="1" applyFill="1" applyBorder="1" applyAlignment="1" applyProtection="1">
      <alignment horizontal="right" vertical="center" wrapText="1"/>
      <protection locked="0"/>
    </xf>
    <xf numFmtId="164" fontId="6" fillId="2" borderId="3" xfId="0" applyNumberFormat="1" applyFont="1" applyFill="1" applyBorder="1" applyAlignment="1">
      <alignment horizontal="right" vertical="center" wrapText="1"/>
    </xf>
    <xf numFmtId="164" fontId="6" fillId="2" borderId="3" xfId="0" applyNumberFormat="1" applyFont="1" applyFill="1" applyBorder="1" applyAlignment="1" applyProtection="1">
      <alignment horizontal="right" vertical="center" wrapText="1"/>
      <protection locked="0"/>
    </xf>
    <xf numFmtId="164" fontId="6" fillId="2" borderId="28" xfId="0" applyNumberFormat="1" applyFont="1" applyFill="1" applyBorder="1" applyAlignment="1">
      <alignment horizontal="right" vertical="center" wrapText="1"/>
    </xf>
    <xf numFmtId="164" fontId="6" fillId="2" borderId="37" xfId="0" applyNumberFormat="1" applyFont="1" applyFill="1" applyBorder="1" applyAlignment="1">
      <alignment horizontal="right" vertical="center" wrapText="1"/>
    </xf>
    <xf numFmtId="164" fontId="6" fillId="2" borderId="37" xfId="0" applyNumberFormat="1" applyFont="1" applyFill="1" applyBorder="1" applyAlignment="1" applyProtection="1">
      <alignment horizontal="right" vertical="center" wrapText="1"/>
      <protection locked="0"/>
    </xf>
    <xf numFmtId="164" fontId="3" fillId="3" borderId="7" xfId="1" applyNumberFormat="1" applyFont="1" applyFill="1" applyBorder="1" applyAlignment="1" applyProtection="1">
      <alignment horizontal="right" vertical="top" wrapText="1"/>
      <protection locked="0"/>
    </xf>
    <xf numFmtId="164" fontId="3" fillId="3" borderId="1" xfId="1" applyNumberFormat="1" applyFont="1" applyFill="1" applyBorder="1" applyAlignment="1" applyProtection="1">
      <alignment horizontal="right" vertical="top" wrapText="1"/>
      <protection locked="0"/>
    </xf>
    <xf numFmtId="164" fontId="3" fillId="2" borderId="7" xfId="0" applyNumberFormat="1" applyFont="1" applyFill="1" applyBorder="1" applyAlignment="1">
      <alignment horizontal="right" vertical="top" wrapText="1"/>
    </xf>
    <xf numFmtId="164" fontId="3" fillId="2" borderId="3" xfId="0" applyNumberFormat="1" applyFont="1" applyFill="1" applyBorder="1" applyAlignment="1">
      <alignment horizontal="right" vertical="top" wrapText="1"/>
    </xf>
    <xf numFmtId="164" fontId="3" fillId="3" borderId="4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164" fontId="3" fillId="3" borderId="12" xfId="0" applyNumberFormat="1" applyFont="1" applyFill="1" applyBorder="1" applyAlignment="1">
      <alignment horizontal="right" vertical="top" wrapText="1"/>
    </xf>
    <xf numFmtId="164" fontId="5" fillId="0" borderId="49" xfId="0" applyNumberFormat="1" applyFont="1" applyBorder="1" applyAlignment="1" applyProtection="1">
      <alignment horizontal="left" vertical="top" wrapText="1"/>
      <protection locked="0"/>
    </xf>
    <xf numFmtId="164" fontId="3" fillId="2" borderId="1" xfId="0" applyNumberFormat="1" applyFont="1" applyFill="1" applyBorder="1" applyAlignment="1">
      <alignment horizontal="right" vertical="top" wrapText="1"/>
    </xf>
    <xf numFmtId="164" fontId="3" fillId="2" borderId="24" xfId="0" applyNumberFormat="1" applyFont="1" applyFill="1" applyBorder="1" applyAlignment="1">
      <alignment horizontal="right" vertical="top" wrapText="1"/>
    </xf>
    <xf numFmtId="164" fontId="3" fillId="3" borderId="7" xfId="0" applyNumberFormat="1" applyFont="1" applyFill="1" applyBorder="1" applyAlignment="1">
      <alignment horizontal="right" vertical="top" wrapText="1"/>
    </xf>
    <xf numFmtId="164" fontId="3" fillId="3" borderId="1" xfId="0" applyNumberFormat="1" applyFont="1" applyFill="1" applyBorder="1" applyAlignment="1">
      <alignment horizontal="right" vertical="top" wrapText="1"/>
    </xf>
    <xf numFmtId="164" fontId="3" fillId="3" borderId="24" xfId="0" applyNumberFormat="1" applyFont="1" applyFill="1" applyBorder="1" applyAlignment="1">
      <alignment horizontal="right" vertical="top" wrapText="1"/>
    </xf>
    <xf numFmtId="164" fontId="3" fillId="0" borderId="49" xfId="0" applyNumberFormat="1" applyFont="1" applyBorder="1" applyAlignment="1" applyProtection="1">
      <alignment horizontal="center" vertical="top" wrapText="1"/>
      <protection locked="0"/>
    </xf>
    <xf numFmtId="164" fontId="3" fillId="2" borderId="10" xfId="0" applyNumberFormat="1" applyFont="1" applyFill="1" applyBorder="1" applyAlignment="1">
      <alignment horizontal="right" vertical="top" wrapText="1"/>
    </xf>
    <xf numFmtId="164" fontId="3" fillId="2" borderId="4" xfId="0" applyNumberFormat="1" applyFont="1" applyFill="1" applyBorder="1" applyAlignment="1">
      <alignment horizontal="right" vertical="top" wrapText="1"/>
    </xf>
    <xf numFmtId="164" fontId="3" fillId="3" borderId="10" xfId="0" applyNumberFormat="1" applyFont="1" applyFill="1" applyBorder="1" applyAlignment="1">
      <alignment horizontal="right" vertical="top" wrapText="1"/>
    </xf>
    <xf numFmtId="164" fontId="3" fillId="3" borderId="4" xfId="0" applyNumberFormat="1" applyFont="1" applyFill="1" applyBorder="1" applyAlignment="1">
      <alignment horizontal="right" vertical="top" wrapText="1"/>
    </xf>
    <xf numFmtId="164" fontId="5" fillId="0" borderId="0" xfId="0" applyNumberFormat="1" applyFont="1" applyAlignment="1" applyProtection="1">
      <alignment horizontal="left" vertical="top" wrapText="1"/>
      <protection locked="0"/>
    </xf>
    <xf numFmtId="10" fontId="6" fillId="2" borderId="35" xfId="0" applyNumberFormat="1" applyFont="1" applyFill="1" applyBorder="1" applyAlignment="1">
      <alignment horizontal="right" vertical="center" wrapText="1"/>
    </xf>
    <xf numFmtId="164" fontId="3" fillId="2" borderId="43" xfId="0" applyNumberFormat="1" applyFont="1" applyFill="1" applyBorder="1" applyAlignment="1">
      <alignment horizontal="right" vertical="center" wrapText="1"/>
    </xf>
    <xf numFmtId="164" fontId="3" fillId="2" borderId="4" xfId="0" applyNumberFormat="1" applyFont="1" applyFill="1" applyBorder="1" applyAlignment="1">
      <alignment horizontal="right" vertical="center" wrapText="1"/>
    </xf>
    <xf numFmtId="10" fontId="6" fillId="2" borderId="23" xfId="0" applyNumberFormat="1" applyFont="1" applyFill="1" applyBorder="1" applyAlignment="1">
      <alignment horizontal="right" vertical="center" wrapText="1"/>
    </xf>
    <xf numFmtId="10" fontId="3" fillId="3" borderId="43" xfId="0" applyNumberFormat="1" applyFont="1" applyFill="1" applyBorder="1" applyAlignment="1">
      <alignment horizontal="right" vertical="center" wrapText="1"/>
    </xf>
    <xf numFmtId="165" fontId="6" fillId="2" borderId="26" xfId="0" applyNumberFormat="1" applyFont="1" applyFill="1" applyBorder="1" applyAlignment="1">
      <alignment horizontal="right" vertical="center" wrapText="1"/>
    </xf>
    <xf numFmtId="0" fontId="6" fillId="2" borderId="37" xfId="0" applyFont="1" applyFill="1" applyBorder="1" applyAlignment="1">
      <alignment horizontal="center" vertical="top" wrapText="1"/>
    </xf>
    <xf numFmtId="164" fontId="3" fillId="3" borderId="42" xfId="0" applyNumberFormat="1" applyFont="1" applyFill="1" applyBorder="1" applyAlignment="1">
      <alignment horizontal="right" vertical="top" wrapText="1"/>
    </xf>
    <xf numFmtId="164" fontId="3" fillId="3" borderId="51" xfId="0" applyNumberFormat="1" applyFont="1" applyFill="1" applyBorder="1" applyAlignment="1">
      <alignment horizontal="right" vertical="top" wrapText="1"/>
    </xf>
    <xf numFmtId="0" fontId="3" fillId="3" borderId="28" xfId="0" applyFont="1" applyFill="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6" fillId="4" borderId="34" xfId="0" applyFont="1" applyFill="1" applyBorder="1" applyAlignment="1" applyProtection="1">
      <alignment horizontal="left" vertical="center" wrapText="1"/>
      <protection locked="0"/>
    </xf>
    <xf numFmtId="0" fontId="6" fillId="4" borderId="25" xfId="0" applyFont="1" applyFill="1" applyBorder="1" applyAlignment="1">
      <alignment horizontal="left" vertical="center" wrapText="1"/>
    </xf>
    <xf numFmtId="165" fontId="6" fillId="6" borderId="5" xfId="0" applyNumberFormat="1" applyFont="1" applyFill="1" applyBorder="1" applyAlignment="1" applyProtection="1">
      <alignment horizontal="right" vertical="center" wrapText="1"/>
      <protection locked="0"/>
    </xf>
    <xf numFmtId="165" fontId="6" fillId="6" borderId="5" xfId="0" applyNumberFormat="1" applyFont="1" applyFill="1" applyBorder="1" applyAlignment="1">
      <alignment horizontal="center" vertical="center" wrapText="1"/>
    </xf>
    <xf numFmtId="164" fontId="6" fillId="2" borderId="8" xfId="0" applyNumberFormat="1" applyFont="1" applyFill="1" applyBorder="1" applyAlignment="1" applyProtection="1">
      <alignment horizontal="right" vertical="center" wrapText="1"/>
      <protection locked="0"/>
    </xf>
    <xf numFmtId="0" fontId="5" fillId="0" borderId="3" xfId="0" applyFont="1" applyBorder="1" applyAlignment="1" applyProtection="1">
      <alignment horizontal="center" vertical="center" wrapText="1"/>
      <protection locked="0"/>
    </xf>
    <xf numFmtId="164" fontId="6" fillId="2" borderId="5" xfId="0" applyNumberFormat="1" applyFont="1" applyFill="1" applyBorder="1" applyAlignment="1" applyProtection="1">
      <alignment horizontal="right" vertical="center" wrapText="1"/>
      <protection locked="0"/>
    </xf>
    <xf numFmtId="165" fontId="6" fillId="6" borderId="3" xfId="0" applyNumberFormat="1" applyFont="1" applyFill="1" applyBorder="1" applyAlignment="1" applyProtection="1">
      <alignment horizontal="right" vertical="center" wrapText="1"/>
      <protection locked="0"/>
    </xf>
    <xf numFmtId="165" fontId="6" fillId="6" borderId="3" xfId="0" applyNumberFormat="1" applyFont="1" applyFill="1" applyBorder="1" applyAlignment="1">
      <alignment horizontal="center" vertical="center" wrapText="1"/>
    </xf>
    <xf numFmtId="164" fontId="6" fillId="2" borderId="16" xfId="0" applyNumberFormat="1" applyFont="1" applyFill="1" applyBorder="1" applyAlignment="1">
      <alignment horizontal="right" vertical="center" wrapText="1"/>
    </xf>
    <xf numFmtId="164" fontId="6" fillId="2" borderId="8" xfId="0" applyNumberFormat="1" applyFont="1" applyFill="1" applyBorder="1" applyAlignment="1">
      <alignment horizontal="right" vertical="center" wrapText="1"/>
    </xf>
    <xf numFmtId="0" fontId="5" fillId="0" borderId="3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64" fontId="6" fillId="2" borderId="9" xfId="0" applyNumberFormat="1" applyFont="1" applyFill="1" applyBorder="1" applyAlignment="1" applyProtection="1">
      <alignment horizontal="right" vertical="center" wrapText="1"/>
      <protection locked="0"/>
    </xf>
    <xf numFmtId="164" fontId="6" fillId="2" borderId="12" xfId="0" applyNumberFormat="1" applyFont="1" applyFill="1" applyBorder="1" applyAlignment="1">
      <alignment horizontal="right" vertical="center" wrapText="1"/>
    </xf>
    <xf numFmtId="164" fontId="6" fillId="2" borderId="24" xfId="0" applyNumberFormat="1" applyFont="1" applyFill="1" applyBorder="1" applyAlignment="1" applyProtection="1">
      <alignment horizontal="right" vertical="center" wrapText="1"/>
      <protection locked="0"/>
    </xf>
    <xf numFmtId="164" fontId="6" fillId="2" borderId="15" xfId="0" applyNumberFormat="1" applyFont="1" applyFill="1" applyBorder="1" applyAlignment="1">
      <alignment horizontal="right" vertical="center" wrapText="1"/>
    </xf>
    <xf numFmtId="164" fontId="6" fillId="2" borderId="11" xfId="0" applyNumberFormat="1" applyFont="1" applyFill="1" applyBorder="1" applyAlignment="1" applyProtection="1">
      <alignment horizontal="right" vertical="center" wrapText="1"/>
      <protection locked="0"/>
    </xf>
    <xf numFmtId="165" fontId="6" fillId="6" borderId="11" xfId="0" applyNumberFormat="1" applyFont="1" applyFill="1" applyBorder="1" applyAlignment="1" applyProtection="1">
      <alignment horizontal="right" vertical="center" wrapText="1"/>
      <protection locked="0"/>
    </xf>
    <xf numFmtId="165" fontId="6" fillId="2" borderId="34" xfId="0" applyNumberFormat="1" applyFont="1" applyFill="1" applyBorder="1" applyAlignment="1">
      <alignment horizontal="right" vertical="center" wrapText="1"/>
    </xf>
    <xf numFmtId="164" fontId="6" fillId="2" borderId="14" xfId="0" applyNumberFormat="1" applyFont="1" applyFill="1" applyBorder="1" applyAlignment="1">
      <alignment horizontal="right" vertical="center" wrapText="1"/>
    </xf>
    <xf numFmtId="0" fontId="11" fillId="3" borderId="0" xfId="0" applyFont="1" applyFill="1" applyAlignment="1">
      <alignment vertical="center" wrapText="1"/>
    </xf>
    <xf numFmtId="0" fontId="7" fillId="3" borderId="0" xfId="0" applyFont="1" applyFill="1" applyAlignment="1">
      <alignment horizontal="left" vertical="center" wrapText="1"/>
    </xf>
    <xf numFmtId="0" fontId="7" fillId="3" borderId="0" xfId="0" applyFont="1" applyFill="1" applyAlignment="1">
      <alignment vertical="center" wrapText="1"/>
    </xf>
    <xf numFmtId="0" fontId="5" fillId="3" borderId="0" xfId="0" applyFont="1" applyFill="1" applyAlignment="1">
      <alignment vertical="center" wrapText="1"/>
    </xf>
    <xf numFmtId="0" fontId="7" fillId="3" borderId="0" xfId="0" applyFont="1" applyFill="1" applyAlignment="1" applyProtection="1">
      <alignment vertical="center" wrapText="1"/>
      <protection locked="0"/>
    </xf>
    <xf numFmtId="0" fontId="5" fillId="3" borderId="0" xfId="0" applyFont="1" applyFill="1" applyAlignment="1" applyProtection="1">
      <alignment vertical="center" wrapText="1"/>
      <protection locked="0"/>
    </xf>
    <xf numFmtId="0" fontId="9" fillId="0" borderId="14" xfId="0" applyFont="1" applyBorder="1" applyAlignment="1" applyProtection="1">
      <alignment vertical="center" wrapText="1"/>
      <protection locked="0"/>
    </xf>
    <xf numFmtId="0" fontId="5" fillId="3" borderId="0" xfId="0" applyFont="1" applyFill="1" applyAlignment="1" applyProtection="1">
      <alignment vertical="top" wrapText="1"/>
      <protection locked="0"/>
    </xf>
    <xf numFmtId="0" fontId="13" fillId="3" borderId="0" xfId="0" applyFont="1" applyFill="1" applyAlignment="1" applyProtection="1">
      <alignment vertical="center" wrapText="1"/>
      <protection locked="0"/>
    </xf>
    <xf numFmtId="0" fontId="11" fillId="3" borderId="0" xfId="0" applyFont="1" applyFill="1" applyAlignment="1" applyProtection="1">
      <alignment vertical="center" wrapText="1"/>
      <protection locked="0"/>
    </xf>
    <xf numFmtId="0" fontId="3" fillId="3" borderId="0" xfId="0" applyFont="1" applyFill="1" applyAlignment="1" applyProtection="1">
      <alignment vertical="top" wrapText="1"/>
      <protection locked="0"/>
    </xf>
    <xf numFmtId="0" fontId="8" fillId="3" borderId="0" xfId="0" applyFont="1" applyFill="1" applyAlignment="1" applyProtection="1">
      <alignment vertical="top" wrapText="1"/>
      <protection locked="0"/>
    </xf>
    <xf numFmtId="0" fontId="14" fillId="3" borderId="0" xfId="0" applyFont="1" applyFill="1" applyAlignment="1" applyProtection="1">
      <alignment vertical="center" wrapText="1"/>
      <protection locked="0"/>
    </xf>
    <xf numFmtId="0" fontId="7" fillId="3" borderId="0" xfId="0" applyFont="1" applyFill="1" applyAlignment="1" applyProtection="1">
      <alignment vertical="top" wrapText="1"/>
      <protection locked="0"/>
    </xf>
    <xf numFmtId="0" fontId="3" fillId="3" borderId="0" xfId="0" applyFont="1" applyFill="1" applyAlignment="1">
      <alignment vertical="top" wrapText="1"/>
    </xf>
    <xf numFmtId="0" fontId="15" fillId="3" borderId="0" xfId="0" applyFont="1" applyFill="1" applyAlignment="1" applyProtection="1">
      <alignment vertical="top" wrapText="1"/>
      <protection locked="0"/>
    </xf>
    <xf numFmtId="0" fontId="7" fillId="3" borderId="0" xfId="0" applyFont="1" applyFill="1" applyAlignment="1" applyProtection="1">
      <alignment wrapText="1"/>
      <protection locked="0"/>
    </xf>
    <xf numFmtId="0" fontId="0" fillId="3" borderId="0" xfId="0" applyFill="1" applyAlignment="1" applyProtection="1">
      <alignment wrapText="1"/>
      <protection locked="0"/>
    </xf>
    <xf numFmtId="164" fontId="6" fillId="2" borderId="55" xfId="0" applyNumberFormat="1" applyFont="1" applyFill="1" applyBorder="1" applyAlignment="1">
      <alignment horizontal="right" vertical="center" wrapText="1"/>
    </xf>
    <xf numFmtId="0" fontId="6" fillId="4" borderId="55" xfId="0" applyFont="1" applyFill="1" applyBorder="1" applyAlignment="1">
      <alignment horizontal="left" vertical="center" wrapText="1"/>
    </xf>
    <xf numFmtId="0" fontId="6" fillId="8" borderId="55" xfId="0" applyFont="1" applyFill="1" applyBorder="1" applyAlignment="1">
      <alignment horizontal="left" vertical="center" wrapText="1"/>
    </xf>
    <xf numFmtId="10" fontId="6" fillId="8" borderId="55" xfId="0" applyNumberFormat="1" applyFont="1" applyFill="1" applyBorder="1" applyAlignment="1">
      <alignment horizontal="right" vertical="center" wrapText="1"/>
    </xf>
    <xf numFmtId="165" fontId="3" fillId="0" borderId="49" xfId="0" applyNumberFormat="1" applyFont="1" applyBorder="1" applyAlignment="1" applyProtection="1">
      <alignment horizontal="right" vertical="top" wrapText="1"/>
      <protection locked="0"/>
    </xf>
    <xf numFmtId="165" fontId="3" fillId="0" borderId="49" xfId="0" applyNumberFormat="1" applyFont="1" applyBorder="1" applyAlignment="1">
      <alignment horizontal="right" vertical="top" wrapText="1"/>
    </xf>
    <xf numFmtId="0" fontId="3" fillId="0" borderId="55" xfId="0" applyFont="1" applyBorder="1" applyAlignment="1" applyProtection="1">
      <alignment horizontal="center" vertical="top" wrapText="1"/>
      <protection locked="0"/>
    </xf>
    <xf numFmtId="0" fontId="3" fillId="3" borderId="11" xfId="0" applyFont="1" applyFill="1" applyBorder="1" applyAlignment="1" applyProtection="1">
      <alignment vertical="center" wrapText="1"/>
      <protection locked="0"/>
    </xf>
    <xf numFmtId="0" fontId="3" fillId="3" borderId="24" xfId="0" applyFont="1" applyFill="1" applyBorder="1" applyAlignment="1" applyProtection="1">
      <alignment horizontal="left" vertical="center" wrapText="1"/>
      <protection locked="0"/>
    </xf>
    <xf numFmtId="2" fontId="3" fillId="3" borderId="19" xfId="0" applyNumberFormat="1" applyFont="1" applyFill="1" applyBorder="1" applyAlignment="1" applyProtection="1">
      <alignment horizontal="right" vertical="center" wrapText="1"/>
      <protection locked="0"/>
    </xf>
    <xf numFmtId="1" fontId="3" fillId="3" borderId="43" xfId="0" applyNumberFormat="1" applyFont="1" applyFill="1" applyBorder="1" applyAlignment="1" applyProtection="1">
      <alignment horizontal="right" vertical="center" wrapText="1"/>
      <protection locked="0"/>
    </xf>
    <xf numFmtId="164" fontId="3" fillId="3" borderId="12" xfId="0" applyNumberFormat="1" applyFont="1" applyFill="1" applyBorder="1" applyAlignment="1" applyProtection="1">
      <alignment horizontal="right" vertical="center" wrapText="1"/>
      <protection locked="0"/>
    </xf>
    <xf numFmtId="164" fontId="3" fillId="2" borderId="24" xfId="0" applyNumberFormat="1" applyFont="1" applyFill="1" applyBorder="1" applyAlignment="1">
      <alignment horizontal="right" vertical="center" wrapText="1"/>
    </xf>
    <xf numFmtId="10" fontId="3" fillId="3" borderId="24" xfId="0" applyNumberFormat="1" applyFont="1" applyFill="1" applyBorder="1" applyAlignment="1">
      <alignment horizontal="right" vertical="center" wrapText="1"/>
    </xf>
    <xf numFmtId="0" fontId="5" fillId="3" borderId="1" xfId="0" applyFont="1" applyFill="1" applyBorder="1" applyAlignment="1" applyProtection="1">
      <alignment horizontal="center" vertical="center" wrapText="1"/>
      <protection locked="0"/>
    </xf>
    <xf numFmtId="0" fontId="6" fillId="4" borderId="45" xfId="0" applyFont="1" applyFill="1" applyBorder="1" applyAlignment="1">
      <alignment horizontal="left" vertical="center" wrapText="1"/>
    </xf>
    <xf numFmtId="1" fontId="3" fillId="3" borderId="46" xfId="0" applyNumberFormat="1" applyFont="1" applyFill="1" applyBorder="1" applyAlignment="1" applyProtection="1">
      <alignment horizontal="center" vertical="top" wrapText="1"/>
      <protection locked="0"/>
    </xf>
    <xf numFmtId="0" fontId="3" fillId="3" borderId="47" xfId="0" applyFont="1" applyFill="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6" fillId="0" borderId="0" xfId="0" applyFont="1" applyAlignment="1">
      <alignment horizontal="left" vertical="center" wrapText="1" readingOrder="1"/>
    </xf>
    <xf numFmtId="0" fontId="3" fillId="0" borderId="2"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10" fontId="6" fillId="2" borderId="37" xfId="4" applyNumberFormat="1" applyFont="1" applyFill="1" applyBorder="1" applyAlignment="1" applyProtection="1">
      <alignment horizontal="right" vertical="center" wrapText="1"/>
      <protection locked="0"/>
    </xf>
    <xf numFmtId="0" fontId="3" fillId="0" borderId="0" xfId="0" applyFont="1" applyAlignment="1">
      <alignment horizontal="left" vertical="center" wrapText="1"/>
    </xf>
    <xf numFmtId="0" fontId="3" fillId="0" borderId="14" xfId="0" applyFont="1" applyBorder="1" applyAlignment="1">
      <alignment vertical="center" wrapText="1"/>
    </xf>
    <xf numFmtId="0" fontId="3" fillId="0" borderId="0" xfId="0" applyFont="1" applyAlignment="1" applyProtection="1">
      <alignment vertical="center" wrapText="1"/>
      <protection locked="0"/>
    </xf>
    <xf numFmtId="164" fontId="3" fillId="2" borderId="7" xfId="1" applyNumberFormat="1" applyFont="1" applyFill="1" applyBorder="1" applyAlignment="1" applyProtection="1">
      <alignment horizontal="right" vertical="top" wrapText="1"/>
      <protection locked="0"/>
    </xf>
    <xf numFmtId="164" fontId="3" fillId="2" borderId="1" xfId="1" applyNumberFormat="1" applyFont="1" applyFill="1" applyBorder="1" applyAlignment="1" applyProtection="1">
      <alignment horizontal="right" vertical="top" wrapText="1"/>
      <protection locked="0"/>
    </xf>
    <xf numFmtId="0" fontId="24" fillId="5" borderId="45" xfId="0" applyFont="1" applyFill="1" applyBorder="1" applyAlignment="1">
      <alignment horizontal="center" vertical="center" wrapText="1"/>
    </xf>
    <xf numFmtId="0" fontId="24" fillId="5" borderId="50"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14"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30" fillId="5" borderId="5" xfId="0" applyFont="1" applyFill="1" applyBorder="1" applyAlignment="1">
      <alignment horizontal="center" wrapText="1"/>
    </xf>
    <xf numFmtId="164" fontId="30" fillId="5" borderId="3" xfId="0" applyNumberFormat="1" applyFont="1" applyFill="1" applyBorder="1" applyAlignment="1">
      <alignment horizontal="center" wrapText="1"/>
    </xf>
    <xf numFmtId="2" fontId="30" fillId="5" borderId="1" xfId="0" applyNumberFormat="1" applyFont="1" applyFill="1" applyBorder="1" applyAlignment="1">
      <alignment horizontal="center" wrapText="1"/>
    </xf>
    <xf numFmtId="1" fontId="30" fillId="5" borderId="1" xfId="0" applyNumberFormat="1" applyFont="1" applyFill="1" applyBorder="1" applyAlignment="1">
      <alignment horizontal="center" wrapText="1"/>
    </xf>
    <xf numFmtId="164" fontId="30" fillId="5" borderId="1" xfId="0" applyNumberFormat="1" applyFont="1" applyFill="1" applyBorder="1" applyAlignment="1">
      <alignment horizontal="center" wrapText="1"/>
    </xf>
    <xf numFmtId="10" fontId="30" fillId="5" borderId="3" xfId="0" applyNumberFormat="1" applyFont="1" applyFill="1" applyBorder="1" applyAlignment="1">
      <alignment horizontal="center" wrapText="1"/>
    </xf>
    <xf numFmtId="0" fontId="30" fillId="5" borderId="48" xfId="0" applyFont="1" applyFill="1" applyBorder="1" applyAlignment="1">
      <alignment horizontal="center" wrapText="1"/>
    </xf>
    <xf numFmtId="1" fontId="30" fillId="5" borderId="4" xfId="0" applyNumberFormat="1" applyFont="1" applyFill="1" applyBorder="1" applyAlignment="1">
      <alignment horizontal="center" wrapText="1"/>
    </xf>
    <xf numFmtId="166" fontId="30" fillId="5" borderId="4" xfId="1" applyNumberFormat="1" applyFont="1" applyFill="1" applyBorder="1" applyAlignment="1" applyProtection="1">
      <alignment horizontal="center" wrapText="1"/>
    </xf>
    <xf numFmtId="165" fontId="30" fillId="5" borderId="4" xfId="0" applyNumberFormat="1" applyFont="1" applyFill="1" applyBorder="1" applyAlignment="1">
      <alignment horizontal="center" wrapText="1"/>
    </xf>
    <xf numFmtId="165" fontId="30" fillId="5" borderId="43" xfId="0" applyNumberFormat="1" applyFont="1" applyFill="1" applyBorder="1" applyAlignment="1">
      <alignment horizontal="center" wrapText="1"/>
    </xf>
    <xf numFmtId="0" fontId="30" fillId="5" borderId="43" xfId="0" applyFont="1" applyFill="1" applyBorder="1" applyAlignment="1">
      <alignment horizontal="center" wrapText="1"/>
    </xf>
    <xf numFmtId="0" fontId="30" fillId="5" borderId="35" xfId="0" applyFont="1" applyFill="1" applyBorder="1" applyAlignment="1">
      <alignment horizontal="center" wrapText="1"/>
    </xf>
    <xf numFmtId="0" fontId="30" fillId="5" borderId="20" xfId="0" applyFont="1" applyFill="1" applyBorder="1" applyAlignment="1">
      <alignment horizontal="center" wrapText="1"/>
    </xf>
    <xf numFmtId="165" fontId="30" fillId="5" borderId="20" xfId="0" applyNumberFormat="1" applyFont="1" applyFill="1" applyBorder="1" applyAlignment="1">
      <alignment horizontal="center" wrapText="1"/>
    </xf>
    <xf numFmtId="1" fontId="30" fillId="5" borderId="20" xfId="0" applyNumberFormat="1" applyFont="1" applyFill="1" applyBorder="1" applyAlignment="1">
      <alignment horizontal="center" wrapText="1"/>
    </xf>
    <xf numFmtId="0" fontId="30" fillId="5" borderId="4" xfId="0" applyFont="1" applyFill="1" applyBorder="1" applyAlignment="1">
      <alignment horizontal="center" wrapText="1"/>
    </xf>
    <xf numFmtId="164" fontId="30" fillId="5" borderId="4" xfId="0" applyNumberFormat="1" applyFont="1" applyFill="1" applyBorder="1" applyAlignment="1">
      <alignment horizontal="center" wrapText="1"/>
    </xf>
    <xf numFmtId="0" fontId="6" fillId="5" borderId="55"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55" xfId="0" applyFont="1" applyFill="1" applyBorder="1" applyAlignment="1">
      <alignment horizontal="center" wrapText="1"/>
    </xf>
    <xf numFmtId="0" fontId="30" fillId="5" borderId="34" xfId="0" applyFont="1" applyFill="1" applyBorder="1" applyAlignment="1">
      <alignment horizontal="center" wrapText="1"/>
    </xf>
    <xf numFmtId="164" fontId="30" fillId="5" borderId="20" xfId="0" applyNumberFormat="1" applyFont="1" applyFill="1" applyBorder="1" applyAlignment="1">
      <alignment horizontal="center" wrapText="1"/>
    </xf>
    <xf numFmtId="0" fontId="30" fillId="5" borderId="23" xfId="0" applyFont="1" applyFill="1" applyBorder="1" applyAlignment="1">
      <alignment horizontal="center" wrapText="1"/>
    </xf>
    <xf numFmtId="0" fontId="6" fillId="5" borderId="40" xfId="0" applyFont="1" applyFill="1" applyBorder="1" applyAlignment="1">
      <alignment horizontal="center" wrapText="1"/>
    </xf>
    <xf numFmtId="164" fontId="6" fillId="7" borderId="37" xfId="0" applyNumberFormat="1" applyFont="1" applyFill="1" applyBorder="1" applyAlignment="1">
      <alignment horizontal="right" vertical="center" wrapText="1"/>
    </xf>
    <xf numFmtId="10" fontId="6" fillId="7" borderId="37" xfId="4" applyNumberFormat="1" applyFont="1" applyFill="1" applyBorder="1" applyAlignment="1" applyProtection="1">
      <alignment horizontal="right" vertical="center" wrapText="1"/>
    </xf>
    <xf numFmtId="164" fontId="6" fillId="3" borderId="12" xfId="1" applyNumberFormat="1" applyFont="1" applyFill="1" applyBorder="1" applyAlignment="1" applyProtection="1">
      <alignment horizontal="right" wrapText="1"/>
    </xf>
    <xf numFmtId="10" fontId="9" fillId="3" borderId="24" xfId="1" applyNumberFormat="1" applyFont="1" applyFill="1" applyBorder="1" applyAlignment="1" applyProtection="1">
      <alignment horizontal="right" wrapText="1"/>
      <protection locked="0"/>
    </xf>
    <xf numFmtId="164" fontId="9" fillId="3" borderId="24" xfId="1" applyNumberFormat="1" applyFont="1" applyFill="1" applyBorder="1" applyAlignment="1" applyProtection="1">
      <alignment horizontal="right" wrapText="1"/>
      <protection locked="0"/>
    </xf>
    <xf numFmtId="164" fontId="6" fillId="2" borderId="37" xfId="1" applyNumberFormat="1" applyFont="1" applyFill="1" applyBorder="1" applyAlignment="1" applyProtection="1">
      <alignment horizontal="right" wrapText="1"/>
    </xf>
    <xf numFmtId="164" fontId="3" fillId="3" borderId="33" xfId="0" applyNumberFormat="1" applyFont="1" applyFill="1" applyBorder="1" applyAlignment="1" applyProtection="1">
      <alignment horizontal="right" vertical="center" wrapText="1"/>
      <protection locked="0"/>
    </xf>
    <xf numFmtId="164" fontId="3" fillId="3" borderId="44" xfId="0" applyNumberFormat="1" applyFont="1" applyFill="1" applyBorder="1" applyAlignment="1" applyProtection="1">
      <alignment horizontal="right" vertical="center" wrapText="1"/>
      <protection locked="0"/>
    </xf>
    <xf numFmtId="164" fontId="5" fillId="2" borderId="37" xfId="0" applyNumberFormat="1" applyFont="1" applyFill="1" applyBorder="1" applyAlignment="1">
      <alignment horizontal="right" vertical="top" wrapText="1"/>
    </xf>
    <xf numFmtId="164" fontId="3" fillId="0" borderId="33" xfId="0" applyNumberFormat="1" applyFont="1" applyBorder="1" applyAlignment="1" applyProtection="1">
      <alignment horizontal="right" vertical="top" wrapText="1"/>
      <protection locked="0"/>
    </xf>
    <xf numFmtId="164" fontId="3" fillId="0" borderId="31" xfId="0" applyNumberFormat="1" applyFont="1" applyBorder="1" applyAlignment="1" applyProtection="1">
      <alignment horizontal="right" vertical="top" wrapText="1"/>
      <protection locked="0"/>
    </xf>
    <xf numFmtId="10" fontId="9" fillId="3" borderId="7" xfId="1" applyNumberFormat="1" applyFont="1" applyFill="1" applyBorder="1" applyAlignment="1" applyProtection="1">
      <alignment horizontal="right" wrapText="1"/>
      <protection locked="0"/>
    </xf>
    <xf numFmtId="164" fontId="9" fillId="2" borderId="7" xfId="1" applyNumberFormat="1" applyFont="1" applyFill="1" applyBorder="1" applyAlignment="1" applyProtection="1">
      <alignment horizontal="right" wrapText="1"/>
    </xf>
    <xf numFmtId="164" fontId="9" fillId="2" borderId="24" xfId="1" applyNumberFormat="1" applyFont="1" applyFill="1" applyBorder="1" applyAlignment="1" applyProtection="1">
      <alignment horizontal="right" wrapText="1"/>
    </xf>
    <xf numFmtId="164" fontId="9" fillId="3" borderId="12" xfId="1" applyNumberFormat="1" applyFont="1" applyFill="1" applyBorder="1" applyAlignment="1" applyProtection="1">
      <alignment horizontal="right" wrapText="1"/>
    </xf>
    <xf numFmtId="1" fontId="3" fillId="3" borderId="7" xfId="0" applyNumberFormat="1" applyFont="1" applyFill="1" applyBorder="1" applyAlignment="1" applyProtection="1">
      <alignment horizontal="left" vertical="top" wrapText="1"/>
      <protection locked="0"/>
    </xf>
    <xf numFmtId="1" fontId="3" fillId="3" borderId="46" xfId="0" applyNumberFormat="1" applyFont="1" applyFill="1" applyBorder="1" applyAlignment="1" applyProtection="1">
      <alignment horizontal="left" vertical="top" wrapText="1"/>
      <protection locked="0"/>
    </xf>
    <xf numFmtId="3" fontId="3" fillId="3" borderId="7" xfId="0" applyNumberFormat="1" applyFont="1" applyFill="1" applyBorder="1" applyAlignment="1" applyProtection="1">
      <alignment horizontal="center" vertical="top" wrapText="1"/>
      <protection locked="0"/>
    </xf>
    <xf numFmtId="3" fontId="3" fillId="3" borderId="1" xfId="0" applyNumberFormat="1" applyFont="1" applyFill="1" applyBorder="1" applyAlignment="1" applyProtection="1">
      <alignment horizontal="center" vertical="top" wrapText="1"/>
      <protection locked="0"/>
    </xf>
    <xf numFmtId="165" fontId="6" fillId="5" borderId="57" xfId="0" applyNumberFormat="1" applyFont="1" applyFill="1" applyBorder="1" applyAlignment="1">
      <alignment horizontal="center" wrapText="1"/>
    </xf>
    <xf numFmtId="1" fontId="6" fillId="5" borderId="57" xfId="0" applyNumberFormat="1" applyFont="1" applyFill="1" applyBorder="1" applyAlignment="1">
      <alignment horizontal="center" wrapText="1"/>
    </xf>
    <xf numFmtId="0" fontId="5" fillId="0" borderId="58" xfId="0" applyFont="1" applyBorder="1" applyAlignment="1" applyProtection="1">
      <alignment horizontal="right" vertical="top" wrapText="1"/>
      <protection locked="0"/>
    </xf>
    <xf numFmtId="165" fontId="3" fillId="0" borderId="58" xfId="0" applyNumberFormat="1" applyFont="1" applyBorder="1" applyAlignment="1">
      <alignment horizontal="right" vertical="top" wrapText="1"/>
    </xf>
    <xf numFmtId="1" fontId="3" fillId="0" borderId="58" xfId="0" applyNumberFormat="1" applyFont="1" applyBorder="1" applyAlignment="1" applyProtection="1">
      <alignment vertical="top" wrapText="1"/>
      <protection locked="0"/>
    </xf>
    <xf numFmtId="165" fontId="5" fillId="2" borderId="58" xfId="0" applyNumberFormat="1" applyFont="1" applyFill="1" applyBorder="1" applyAlignment="1">
      <alignment horizontal="right" vertical="top" wrapText="1"/>
    </xf>
    <xf numFmtId="1" fontId="5" fillId="2" borderId="58" xfId="0" applyNumberFormat="1" applyFont="1" applyFill="1" applyBorder="1" applyAlignment="1">
      <alignment vertical="top" wrapText="1"/>
    </xf>
    <xf numFmtId="165" fontId="5" fillId="2" borderId="58" xfId="0" applyNumberFormat="1" applyFont="1" applyFill="1" applyBorder="1" applyAlignment="1">
      <alignment horizontal="left" vertical="top" wrapText="1"/>
    </xf>
    <xf numFmtId="1" fontId="5" fillId="2" borderId="58" xfId="0" applyNumberFormat="1" applyFont="1" applyFill="1" applyBorder="1" applyAlignment="1">
      <alignment horizontal="left" vertical="top" wrapText="1"/>
    </xf>
    <xf numFmtId="165" fontId="6" fillId="2" borderId="58" xfId="1" applyNumberFormat="1" applyFont="1" applyFill="1" applyBorder="1" applyAlignment="1" applyProtection="1">
      <alignment horizontal="left" wrapText="1"/>
    </xf>
    <xf numFmtId="0" fontId="32" fillId="9" borderId="56" xfId="0" applyFont="1" applyFill="1" applyBorder="1" applyAlignment="1">
      <alignment vertical="top" wrapText="1"/>
    </xf>
    <xf numFmtId="0" fontId="32" fillId="9" borderId="56" xfId="0" applyFont="1" applyFill="1" applyBorder="1" applyAlignment="1" applyProtection="1">
      <alignment vertical="top" wrapText="1"/>
      <protection locked="0"/>
    </xf>
    <xf numFmtId="0" fontId="32" fillId="9" borderId="65" xfId="0" applyFont="1" applyFill="1" applyBorder="1" applyAlignment="1" applyProtection="1">
      <alignment vertical="top" wrapText="1"/>
      <protection locked="0"/>
    </xf>
    <xf numFmtId="0" fontId="32" fillId="9" borderId="1" xfId="0" applyFont="1" applyFill="1" applyBorder="1" applyAlignment="1" applyProtection="1">
      <alignment vertical="top" wrapText="1"/>
      <protection locked="0"/>
    </xf>
    <xf numFmtId="8" fontId="3" fillId="0" borderId="33" xfId="0" applyNumberFormat="1" applyFont="1" applyBorder="1" applyAlignment="1" applyProtection="1">
      <alignment vertical="top" wrapText="1"/>
      <protection locked="0"/>
    </xf>
    <xf numFmtId="0" fontId="3" fillId="9" borderId="18" xfId="0" applyFont="1" applyFill="1" applyBorder="1" applyAlignment="1" applyProtection="1">
      <alignment vertical="top" wrapText="1"/>
      <protection locked="0"/>
    </xf>
    <xf numFmtId="0" fontId="32" fillId="9" borderId="63" xfId="0" applyFont="1" applyFill="1" applyBorder="1" applyAlignment="1">
      <alignment vertical="top" wrapText="1"/>
    </xf>
    <xf numFmtId="0" fontId="32" fillId="9" borderId="1" xfId="0" applyFont="1" applyFill="1" applyBorder="1" applyAlignment="1">
      <alignment vertical="top" wrapText="1"/>
    </xf>
    <xf numFmtId="0" fontId="32" fillId="9" borderId="73" xfId="0" applyFont="1" applyFill="1" applyBorder="1" applyAlignment="1" applyProtection="1">
      <alignment vertical="top" wrapText="1"/>
      <protection locked="0"/>
    </xf>
    <xf numFmtId="0" fontId="32" fillId="9" borderId="74" xfId="0" applyFont="1" applyFill="1" applyBorder="1" applyAlignment="1" applyProtection="1">
      <alignment vertical="top" wrapText="1"/>
      <protection locked="0"/>
    </xf>
    <xf numFmtId="0" fontId="32" fillId="9" borderId="17" xfId="0" applyFont="1" applyFill="1" applyBorder="1" applyAlignment="1" applyProtection="1">
      <alignment vertical="top" wrapText="1"/>
      <protection locked="0"/>
    </xf>
    <xf numFmtId="0" fontId="3" fillId="0" borderId="76" xfId="0" applyFont="1" applyBorder="1" applyAlignment="1" applyProtection="1">
      <alignment vertical="top" wrapText="1"/>
      <protection locked="0"/>
    </xf>
    <xf numFmtId="8" fontId="3" fillId="9" borderId="7" xfId="0" applyNumberFormat="1" applyFont="1" applyFill="1" applyBorder="1" applyAlignment="1" applyProtection="1">
      <alignment vertical="top" wrapText="1"/>
      <protection locked="0"/>
    </xf>
    <xf numFmtId="0" fontId="3" fillId="9" borderId="1" xfId="0" applyFont="1" applyFill="1" applyBorder="1" applyAlignment="1" applyProtection="1">
      <alignment vertical="top" wrapText="1"/>
      <protection locked="0"/>
    </xf>
    <xf numFmtId="0" fontId="32" fillId="9" borderId="64" xfId="0" applyFont="1" applyFill="1" applyBorder="1" applyAlignment="1" applyProtection="1">
      <alignment vertical="top" wrapText="1"/>
      <protection locked="0"/>
    </xf>
    <xf numFmtId="0" fontId="3" fillId="9" borderId="13" xfId="0" applyFont="1" applyFill="1" applyBorder="1" applyAlignment="1" applyProtection="1">
      <alignment vertical="top" wrapText="1"/>
      <protection locked="0"/>
    </xf>
    <xf numFmtId="0" fontId="0" fillId="0" borderId="0" xfId="0" applyAlignment="1" applyProtection="1">
      <alignment vertical="top"/>
      <protection locked="0"/>
    </xf>
    <xf numFmtId="8" fontId="9" fillId="0" borderId="24" xfId="0" applyNumberFormat="1" applyFont="1" applyBorder="1" applyAlignment="1" applyProtection="1">
      <alignment vertical="top" wrapText="1"/>
      <protection locked="0"/>
    </xf>
    <xf numFmtId="10" fontId="9" fillId="3" borderId="24" xfId="1" applyNumberFormat="1" applyFont="1" applyFill="1" applyBorder="1" applyAlignment="1" applyProtection="1">
      <alignment horizontal="right" vertical="top" wrapText="1"/>
      <protection locked="0"/>
    </xf>
    <xf numFmtId="164" fontId="9" fillId="2" borderId="24" xfId="1" applyNumberFormat="1" applyFont="1" applyFill="1" applyBorder="1" applyAlignment="1" applyProtection="1">
      <alignment horizontal="right" vertical="top" wrapText="1"/>
    </xf>
    <xf numFmtId="164" fontId="9" fillId="3" borderId="43" xfId="1" applyNumberFormat="1" applyFont="1" applyFill="1" applyBorder="1" applyAlignment="1" applyProtection="1">
      <alignment horizontal="right" vertical="top" wrapText="1"/>
    </xf>
    <xf numFmtId="0" fontId="32" fillId="9" borderId="56" xfId="0" applyFont="1" applyFill="1" applyBorder="1" applyAlignment="1">
      <alignment vertical="center" wrapText="1"/>
    </xf>
    <xf numFmtId="164" fontId="6" fillId="2" borderId="61" xfId="0" applyNumberFormat="1" applyFont="1" applyFill="1" applyBorder="1" applyAlignment="1">
      <alignment horizontal="right" vertical="center" wrapText="1"/>
    </xf>
    <xf numFmtId="0" fontId="5" fillId="0" borderId="61" xfId="0" applyFont="1" applyBorder="1" applyAlignment="1" applyProtection="1">
      <alignment horizontal="center" vertical="center" wrapText="1"/>
      <protection locked="0"/>
    </xf>
    <xf numFmtId="0" fontId="5" fillId="0" borderId="80" xfId="0" applyFont="1" applyBorder="1" applyAlignment="1" applyProtection="1">
      <alignment horizontal="center" vertical="center" wrapText="1"/>
      <protection locked="0"/>
    </xf>
    <xf numFmtId="164" fontId="6" fillId="2" borderId="61" xfId="0" applyNumberFormat="1" applyFont="1" applyFill="1" applyBorder="1" applyAlignment="1" applyProtection="1">
      <alignment horizontal="right" vertical="center" wrapText="1"/>
      <protection locked="0"/>
    </xf>
    <xf numFmtId="165" fontId="6" fillId="8" borderId="58" xfId="0" applyNumberFormat="1" applyFont="1" applyFill="1" applyBorder="1" applyAlignment="1">
      <alignment horizontal="right" vertical="center" wrapText="1"/>
    </xf>
    <xf numFmtId="0" fontId="6" fillId="8" borderId="81" xfId="0" applyFont="1" applyFill="1" applyBorder="1" applyAlignment="1" applyProtection="1">
      <alignment horizontal="left" vertical="center" wrapText="1"/>
      <protection locked="0"/>
    </xf>
    <xf numFmtId="164" fontId="6" fillId="2" borderId="81" xfId="0" applyNumberFormat="1" applyFont="1" applyFill="1" applyBorder="1" applyAlignment="1" applyProtection="1">
      <alignment horizontal="right" vertical="center" wrapText="1"/>
      <protection locked="0"/>
    </xf>
    <xf numFmtId="165" fontId="6" fillId="8" borderId="78" xfId="0" applyNumberFormat="1" applyFont="1" applyFill="1" applyBorder="1" applyAlignment="1">
      <alignment horizontal="right" vertical="center" wrapText="1"/>
    </xf>
    <xf numFmtId="49" fontId="0" fillId="0" borderId="59" xfId="0" applyNumberFormat="1" applyBorder="1" applyAlignment="1">
      <alignment horizontal="left" vertical="center" wrapText="1"/>
    </xf>
    <xf numFmtId="0" fontId="6" fillId="4" borderId="82" xfId="0" applyFont="1" applyFill="1" applyBorder="1" applyAlignment="1">
      <alignment horizontal="left" vertical="center" wrapText="1"/>
    </xf>
    <xf numFmtId="164" fontId="6" fillId="2" borderId="80" xfId="0" applyNumberFormat="1" applyFont="1" applyFill="1" applyBorder="1" applyAlignment="1">
      <alignment horizontal="right" vertical="center" wrapText="1"/>
    </xf>
    <xf numFmtId="164" fontId="6" fillId="2" borderId="83" xfId="0" applyNumberFormat="1" applyFont="1" applyFill="1" applyBorder="1" applyAlignment="1" applyProtection="1">
      <alignment horizontal="right" vertical="center" wrapText="1"/>
      <protection locked="0"/>
    </xf>
    <xf numFmtId="164" fontId="6" fillId="2" borderId="80" xfId="0" applyNumberFormat="1" applyFont="1" applyFill="1" applyBorder="1" applyAlignment="1" applyProtection="1">
      <alignment horizontal="right" vertical="center" wrapText="1"/>
      <protection locked="0"/>
    </xf>
    <xf numFmtId="165" fontId="6" fillId="4" borderId="78" xfId="0" applyNumberFormat="1" applyFont="1" applyFill="1" applyBorder="1" applyAlignment="1">
      <alignment horizontal="right" vertical="center" wrapText="1"/>
    </xf>
    <xf numFmtId="165" fontId="6" fillId="8" borderId="81" xfId="0" applyNumberFormat="1" applyFont="1" applyFill="1" applyBorder="1" applyAlignment="1">
      <alignment horizontal="right" vertical="center" wrapText="1"/>
    </xf>
    <xf numFmtId="2" fontId="3"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30" fillId="5" borderId="81" xfId="0" applyFont="1" applyFill="1" applyBorder="1" applyAlignment="1">
      <alignment horizontal="center" wrapText="1"/>
    </xf>
    <xf numFmtId="0" fontId="5" fillId="2" borderId="87" xfId="0" applyFont="1" applyFill="1" applyBorder="1" applyAlignment="1">
      <alignment horizontal="left" vertical="top" wrapText="1"/>
    </xf>
    <xf numFmtId="165" fontId="3" fillId="2" borderId="87" xfId="0" applyNumberFormat="1" applyFont="1" applyFill="1" applyBorder="1" applyAlignment="1">
      <alignment horizontal="right" vertical="top" wrapText="1"/>
    </xf>
    <xf numFmtId="0" fontId="3" fillId="2" borderId="88" xfId="0" applyFont="1" applyFill="1" applyBorder="1" applyAlignment="1" applyProtection="1">
      <alignment horizontal="center" vertical="top" wrapText="1"/>
      <protection locked="0"/>
    </xf>
    <xf numFmtId="164" fontId="3" fillId="2" borderId="88" xfId="0" applyNumberFormat="1" applyFont="1" applyFill="1" applyBorder="1" applyAlignment="1" applyProtection="1">
      <alignment horizontal="right" vertical="top" wrapText="1"/>
      <protection locked="0"/>
    </xf>
    <xf numFmtId="165" fontId="3" fillId="2" borderId="88" xfId="0" applyNumberFormat="1" applyFont="1" applyFill="1" applyBorder="1" applyAlignment="1">
      <alignment horizontal="right" vertical="top" wrapText="1"/>
    </xf>
    <xf numFmtId="1" fontId="3" fillId="2" borderId="88" xfId="0" applyNumberFormat="1" applyFont="1" applyFill="1" applyBorder="1" applyAlignment="1" applyProtection="1">
      <alignment horizontal="center" vertical="top" wrapText="1"/>
      <protection locked="0"/>
    </xf>
    <xf numFmtId="0" fontId="3" fillId="0" borderId="58" xfId="0" applyFont="1" applyBorder="1" applyAlignment="1" applyProtection="1">
      <alignment horizontal="center" vertical="top" wrapText="1"/>
      <protection locked="0"/>
    </xf>
    <xf numFmtId="164" fontId="3" fillId="0" borderId="58" xfId="0" applyNumberFormat="1" applyFont="1" applyBorder="1" applyAlignment="1" applyProtection="1">
      <alignment horizontal="right" vertical="top" wrapText="1"/>
      <protection locked="0"/>
    </xf>
    <xf numFmtId="1" fontId="3" fillId="0" borderId="58" xfId="0" applyNumberFormat="1" applyFont="1" applyBorder="1" applyAlignment="1" applyProtection="1">
      <alignment horizontal="center" vertical="top" wrapText="1"/>
      <protection locked="0"/>
    </xf>
    <xf numFmtId="1" fontId="5" fillId="2" borderId="87" xfId="0" applyNumberFormat="1" applyFont="1" applyFill="1" applyBorder="1" applyAlignment="1">
      <alignment horizontal="center" vertical="top" wrapText="1"/>
    </xf>
    <xf numFmtId="0" fontId="6" fillId="5" borderId="87" xfId="0" applyFont="1" applyFill="1" applyBorder="1" applyAlignment="1">
      <alignment horizontal="center" vertical="center" wrapText="1"/>
    </xf>
    <xf numFmtId="165" fontId="6" fillId="5" borderId="87" xfId="0" applyNumberFormat="1" applyFont="1" applyFill="1" applyBorder="1" applyAlignment="1">
      <alignment horizontal="center" vertical="center" wrapText="1"/>
    </xf>
    <xf numFmtId="0" fontId="6" fillId="5" borderId="89" xfId="0" applyFont="1" applyFill="1" applyBorder="1" applyAlignment="1">
      <alignment horizontal="center" wrapText="1"/>
    </xf>
    <xf numFmtId="0" fontId="6" fillId="5" borderId="90" xfId="0" applyFont="1" applyFill="1" applyBorder="1" applyAlignment="1">
      <alignment horizontal="center" wrapText="1"/>
    </xf>
    <xf numFmtId="164" fontId="6" fillId="2" borderId="88" xfId="0" applyNumberFormat="1" applyFont="1" applyFill="1" applyBorder="1" applyAlignment="1">
      <alignment horizontal="right" vertical="top" wrapText="1"/>
    </xf>
    <xf numFmtId="164" fontId="6" fillId="2" borderId="58" xfId="0" applyNumberFormat="1" applyFont="1" applyFill="1" applyBorder="1" applyAlignment="1">
      <alignment horizontal="right" vertical="top" wrapText="1"/>
    </xf>
    <xf numFmtId="1" fontId="5" fillId="2" borderId="87" xfId="0" applyNumberFormat="1" applyFont="1" applyFill="1" applyBorder="1" applyAlignment="1">
      <alignment horizontal="left" vertical="top" wrapText="1"/>
    </xf>
    <xf numFmtId="0" fontId="6" fillId="5" borderId="88" xfId="0" applyFont="1" applyFill="1" applyBorder="1" applyAlignment="1">
      <alignment horizontal="center" wrapText="1"/>
    </xf>
    <xf numFmtId="0" fontId="6" fillId="5" borderId="86" xfId="0" applyFont="1" applyFill="1" applyBorder="1" applyAlignment="1">
      <alignment horizontal="center" wrapText="1"/>
    </xf>
    <xf numFmtId="165" fontId="6" fillId="2" borderId="87" xfId="1" applyNumberFormat="1" applyFont="1" applyFill="1" applyBorder="1" applyAlignment="1" applyProtection="1">
      <alignment horizontal="left" wrapText="1"/>
    </xf>
    <xf numFmtId="0" fontId="9" fillId="0" borderId="59" xfId="0" applyFont="1" applyBorder="1" applyAlignment="1">
      <alignment horizontal="left" vertical="center" wrapText="1"/>
    </xf>
    <xf numFmtId="2" fontId="9" fillId="0" borderId="59" xfId="0" applyNumberFormat="1" applyFont="1" applyBorder="1" applyAlignment="1">
      <alignment horizontal="left" vertical="center" wrapText="1"/>
    </xf>
    <xf numFmtId="10" fontId="6" fillId="2" borderId="86" xfId="0" applyNumberFormat="1" applyFont="1" applyFill="1" applyBorder="1" applyAlignment="1">
      <alignment horizontal="right" vertical="center" wrapText="1"/>
    </xf>
    <xf numFmtId="10" fontId="6" fillId="2" borderId="92" xfId="0" applyNumberFormat="1" applyFont="1" applyFill="1" applyBorder="1" applyAlignment="1">
      <alignment horizontal="right" vertical="center" wrapText="1"/>
    </xf>
    <xf numFmtId="10" fontId="6" fillId="2" borderId="58" xfId="0" applyNumberFormat="1" applyFont="1" applyFill="1" applyBorder="1" applyAlignment="1">
      <alignment horizontal="right" vertical="center" wrapText="1"/>
    </xf>
    <xf numFmtId="164" fontId="6" fillId="2" borderId="58" xfId="0" applyNumberFormat="1" applyFont="1" applyFill="1" applyBorder="1" applyAlignment="1">
      <alignment horizontal="right" vertical="center" wrapText="1"/>
    </xf>
    <xf numFmtId="165" fontId="6" fillId="2" borderId="87" xfId="0" applyNumberFormat="1" applyFont="1" applyFill="1" applyBorder="1" applyAlignment="1">
      <alignment horizontal="right" vertical="center" wrapText="1"/>
    </xf>
    <xf numFmtId="165" fontId="6" fillId="2" borderId="91" xfId="0" applyNumberFormat="1" applyFont="1" applyFill="1" applyBorder="1" applyAlignment="1">
      <alignment horizontal="right" vertical="center" wrapText="1"/>
    </xf>
    <xf numFmtId="0" fontId="22" fillId="2" borderId="91" xfId="5" applyFill="1" applyBorder="1" applyAlignment="1">
      <alignment horizontal="left" vertical="top" wrapText="1"/>
    </xf>
    <xf numFmtId="165" fontId="6" fillId="2" borderId="58" xfId="0" applyNumberFormat="1" applyFont="1" applyFill="1" applyBorder="1" applyAlignment="1">
      <alignment horizontal="right" vertical="top" wrapText="1"/>
    </xf>
    <xf numFmtId="165" fontId="6" fillId="5" borderId="88" xfId="0" applyNumberFormat="1" applyFont="1" applyFill="1" applyBorder="1" applyAlignment="1">
      <alignment horizontal="center" wrapText="1"/>
    </xf>
    <xf numFmtId="1" fontId="6" fillId="5" borderId="88" xfId="0" applyNumberFormat="1" applyFont="1" applyFill="1" applyBorder="1" applyAlignment="1">
      <alignment horizontal="center" wrapText="1"/>
    </xf>
    <xf numFmtId="0" fontId="6" fillId="5" borderId="92" xfId="0" applyFont="1" applyFill="1" applyBorder="1" applyAlignment="1">
      <alignment horizontal="center" wrapText="1"/>
    </xf>
    <xf numFmtId="0" fontId="6" fillId="5" borderId="91" xfId="0" applyFont="1" applyFill="1" applyBorder="1" applyAlignment="1">
      <alignment horizontal="center" wrapText="1"/>
    </xf>
    <xf numFmtId="1" fontId="5" fillId="2" borderId="87" xfId="0" applyNumberFormat="1" applyFont="1" applyFill="1" applyBorder="1" applyAlignment="1">
      <alignment vertical="top" wrapText="1"/>
    </xf>
    <xf numFmtId="165" fontId="6" fillId="2" borderId="92" xfId="1" applyNumberFormat="1" applyFont="1" applyFill="1" applyBorder="1" applyAlignment="1" applyProtection="1">
      <alignment horizontal="left" wrapText="1"/>
    </xf>
    <xf numFmtId="0" fontId="32" fillId="9" borderId="72" xfId="0" applyFont="1" applyFill="1" applyBorder="1" applyAlignment="1" applyProtection="1">
      <alignment vertical="top" wrapText="1"/>
      <protection locked="0"/>
    </xf>
    <xf numFmtId="165" fontId="6" fillId="2" borderId="92" xfId="0" applyNumberFormat="1" applyFont="1" applyFill="1" applyBorder="1" applyAlignment="1">
      <alignment horizontal="right" vertical="top" wrapText="1"/>
    </xf>
    <xf numFmtId="8" fontId="9" fillId="0" borderId="51" xfId="0" applyNumberFormat="1" applyFont="1" applyBorder="1" applyAlignment="1" applyProtection="1">
      <alignment wrapText="1"/>
      <protection locked="0"/>
    </xf>
    <xf numFmtId="164" fontId="6" fillId="0" borderId="51" xfId="1" applyNumberFormat="1" applyFont="1" applyFill="1" applyBorder="1" applyAlignment="1" applyProtection="1">
      <alignment horizontal="right" wrapText="1"/>
    </xf>
    <xf numFmtId="164" fontId="3" fillId="3" borderId="33" xfId="0" applyNumberFormat="1" applyFont="1" applyFill="1" applyBorder="1" applyAlignment="1" applyProtection="1">
      <alignment horizontal="right" vertical="top" wrapText="1"/>
      <protection locked="0"/>
    </xf>
    <xf numFmtId="0" fontId="3" fillId="3" borderId="93" xfId="0" applyFont="1" applyFill="1" applyBorder="1" applyAlignment="1" applyProtection="1">
      <alignment horizontal="left" vertical="top" wrapText="1"/>
      <protection locked="0"/>
    </xf>
    <xf numFmtId="164" fontId="3" fillId="0" borderId="3" xfId="0" applyNumberFormat="1" applyFont="1" applyBorder="1" applyAlignment="1">
      <alignment horizontal="right" vertical="top" wrapText="1"/>
    </xf>
    <xf numFmtId="0" fontId="3" fillId="3" borderId="94" xfId="0" applyFont="1" applyFill="1" applyBorder="1" applyAlignment="1" applyProtection="1">
      <alignment horizontal="left" vertical="top" wrapText="1"/>
      <protection locked="0"/>
    </xf>
    <xf numFmtId="0" fontId="32" fillId="9" borderId="96" xfId="0" applyFont="1" applyFill="1" applyBorder="1" applyAlignment="1" applyProtection="1">
      <alignment vertical="top" wrapText="1"/>
      <protection locked="0"/>
    </xf>
    <xf numFmtId="1" fontId="3" fillId="3" borderId="96" xfId="0" applyNumberFormat="1" applyFont="1" applyFill="1" applyBorder="1" applyAlignment="1" applyProtection="1">
      <alignment horizontal="left" vertical="top" wrapText="1"/>
      <protection locked="0"/>
    </xf>
    <xf numFmtId="0" fontId="3" fillId="3" borderId="97" xfId="0" applyFont="1" applyFill="1" applyBorder="1" applyAlignment="1" applyProtection="1">
      <alignment horizontal="left" vertical="top" wrapText="1"/>
      <protection locked="0"/>
    </xf>
    <xf numFmtId="164" fontId="6" fillId="2" borderId="96" xfId="0" applyNumberFormat="1" applyFont="1" applyFill="1" applyBorder="1" applyAlignment="1" applyProtection="1">
      <alignment horizontal="right" vertical="center" wrapText="1"/>
      <protection locked="0"/>
    </xf>
    <xf numFmtId="1" fontId="3" fillId="3" borderId="96" xfId="0" applyNumberFormat="1" applyFont="1" applyFill="1" applyBorder="1" applyAlignment="1" applyProtection="1">
      <alignment horizontal="right" vertical="top" wrapText="1"/>
      <protection locked="0"/>
    </xf>
    <xf numFmtId="164" fontId="3" fillId="3" borderId="96" xfId="1" applyNumberFormat="1" applyFont="1" applyFill="1" applyBorder="1" applyAlignment="1" applyProtection="1">
      <alignment horizontal="right" vertical="top" wrapText="1"/>
      <protection locked="0"/>
    </xf>
    <xf numFmtId="164" fontId="3" fillId="2" borderId="97" xfId="0" applyNumberFormat="1" applyFont="1" applyFill="1" applyBorder="1" applyAlignment="1">
      <alignment horizontal="right" vertical="top" wrapText="1"/>
    </xf>
    <xf numFmtId="164" fontId="3" fillId="2" borderId="96" xfId="1" applyNumberFormat="1" applyFont="1" applyFill="1" applyBorder="1" applyAlignment="1" applyProtection="1">
      <alignment horizontal="right" vertical="top" wrapText="1"/>
      <protection locked="0"/>
    </xf>
    <xf numFmtId="10" fontId="28" fillId="5" borderId="3" xfId="0" applyNumberFormat="1" applyFont="1" applyFill="1" applyBorder="1" applyAlignment="1">
      <alignment horizontal="center" wrapText="1"/>
    </xf>
    <xf numFmtId="0" fontId="37" fillId="9" borderId="63" xfId="0" applyFont="1" applyFill="1" applyBorder="1" applyAlignment="1">
      <alignment vertical="top" wrapText="1"/>
    </xf>
    <xf numFmtId="0" fontId="35" fillId="9" borderId="63" xfId="0" applyFont="1" applyFill="1" applyBorder="1" applyAlignment="1">
      <alignment vertical="top" wrapText="1"/>
    </xf>
    <xf numFmtId="0" fontId="32" fillId="9" borderId="72" xfId="0" applyFont="1" applyFill="1" applyBorder="1" applyAlignment="1">
      <alignment vertical="top" wrapText="1"/>
    </xf>
    <xf numFmtId="0" fontId="32" fillId="9" borderId="2" xfId="0" applyFont="1" applyFill="1" applyBorder="1" applyAlignment="1">
      <alignment vertical="top" wrapText="1"/>
    </xf>
    <xf numFmtId="8" fontId="32" fillId="9" borderId="1" xfId="0" applyNumberFormat="1" applyFont="1" applyFill="1" applyBorder="1" applyAlignment="1">
      <alignment vertical="top" wrapText="1"/>
    </xf>
    <xf numFmtId="0" fontId="3" fillId="9" borderId="38" xfId="0" applyFont="1" applyFill="1" applyBorder="1" applyAlignment="1">
      <alignment vertical="top" wrapText="1"/>
    </xf>
    <xf numFmtId="0" fontId="32" fillId="9" borderId="64" xfId="0" applyFont="1" applyFill="1" applyBorder="1" applyAlignment="1">
      <alignment vertical="top" wrapText="1"/>
    </xf>
    <xf numFmtId="0" fontId="32" fillId="9" borderId="65" xfId="0" applyFont="1" applyFill="1" applyBorder="1" applyAlignment="1">
      <alignment vertical="top" wrapText="1"/>
    </xf>
    <xf numFmtId="0" fontId="3" fillId="0" borderId="39" xfId="0" applyFont="1" applyBorder="1" applyAlignment="1">
      <alignment vertical="top" wrapText="1"/>
    </xf>
    <xf numFmtId="0" fontId="3" fillId="0" borderId="33" xfId="0" applyFont="1" applyBorder="1" applyAlignment="1">
      <alignment vertical="top" wrapText="1"/>
    </xf>
    <xf numFmtId="0" fontId="9" fillId="0" borderId="52" xfId="0" applyFont="1" applyBorder="1" applyAlignment="1">
      <alignment wrapText="1"/>
    </xf>
    <xf numFmtId="0" fontId="32" fillId="9" borderId="73" xfId="0" applyFont="1" applyFill="1" applyBorder="1" applyAlignment="1">
      <alignment vertical="top" wrapText="1"/>
    </xf>
    <xf numFmtId="0" fontId="32" fillId="9" borderId="95" xfId="0" applyFont="1" applyFill="1" applyBorder="1" applyAlignment="1">
      <alignment vertical="top" wrapText="1"/>
    </xf>
    <xf numFmtId="8" fontId="3" fillId="0" borderId="33" xfId="0" applyNumberFormat="1" applyFont="1" applyBorder="1" applyAlignment="1">
      <alignment vertical="top" wrapText="1"/>
    </xf>
    <xf numFmtId="0" fontId="34" fillId="0" borderId="33" xfId="0" applyFont="1" applyBorder="1" applyAlignment="1">
      <alignment vertical="top" wrapText="1"/>
    </xf>
    <xf numFmtId="0" fontId="3" fillId="0" borderId="38" xfId="0" applyFont="1" applyBorder="1" applyAlignment="1">
      <alignment vertical="top" wrapText="1"/>
    </xf>
    <xf numFmtId="0" fontId="3" fillId="9" borderId="77" xfId="0" applyFont="1" applyFill="1" applyBorder="1" applyAlignment="1">
      <alignment vertical="top" wrapText="1"/>
    </xf>
    <xf numFmtId="0" fontId="5" fillId="9" borderId="33" xfId="0" applyFont="1" applyFill="1" applyBorder="1" applyAlignment="1">
      <alignment vertical="top" wrapText="1"/>
    </xf>
    <xf numFmtId="0" fontId="9" fillId="0" borderId="22" xfId="0" applyFont="1" applyBorder="1" applyAlignment="1" applyProtection="1">
      <alignment vertical="top" wrapText="1"/>
      <protection locked="0"/>
    </xf>
    <xf numFmtId="0" fontId="33" fillId="3" borderId="43" xfId="0" applyFont="1" applyFill="1" applyBorder="1" applyAlignment="1" applyProtection="1">
      <alignment horizontal="left" vertical="top" wrapText="1"/>
      <protection locked="0"/>
    </xf>
    <xf numFmtId="0" fontId="33" fillId="9" borderId="38" xfId="0" applyFont="1" applyFill="1" applyBorder="1" applyAlignment="1">
      <alignment vertical="top" wrapText="1"/>
    </xf>
    <xf numFmtId="0" fontId="33" fillId="9" borderId="16" xfId="0" applyFont="1" applyFill="1" applyBorder="1" applyAlignment="1">
      <alignment vertical="top" wrapText="1"/>
    </xf>
    <xf numFmtId="0" fontId="33" fillId="3" borderId="10" xfId="0" applyFont="1" applyFill="1" applyBorder="1" applyAlignment="1" applyProtection="1">
      <alignment horizontal="left" vertical="top" wrapText="1"/>
      <protection locked="0"/>
    </xf>
    <xf numFmtId="0" fontId="33" fillId="3" borderId="33" xfId="0" applyFont="1" applyFill="1" applyBorder="1" applyAlignment="1" applyProtection="1">
      <alignment horizontal="left" vertical="top" wrapText="1"/>
      <protection locked="0"/>
    </xf>
    <xf numFmtId="0" fontId="33" fillId="0" borderId="33" xfId="0" applyFont="1" applyBorder="1" applyAlignment="1" applyProtection="1">
      <alignment vertical="top" wrapText="1"/>
      <protection locked="0"/>
    </xf>
    <xf numFmtId="0" fontId="33" fillId="0" borderId="33" xfId="0" applyFont="1" applyBorder="1" applyAlignment="1">
      <alignment vertical="top" wrapText="1"/>
    </xf>
    <xf numFmtId="0" fontId="33" fillId="9" borderId="18" xfId="0" applyFont="1" applyFill="1" applyBorder="1" applyAlignment="1" applyProtection="1">
      <alignment vertical="top" wrapText="1"/>
      <protection locked="0"/>
    </xf>
    <xf numFmtId="0" fontId="33" fillId="3" borderId="3" xfId="0" applyFont="1" applyFill="1" applyBorder="1" applyAlignment="1" applyProtection="1">
      <alignment horizontal="left" vertical="top" wrapText="1"/>
      <protection locked="0"/>
    </xf>
    <xf numFmtId="0" fontId="33" fillId="9" borderId="63" xfId="0" applyFont="1" applyFill="1" applyBorder="1" applyAlignment="1" applyProtection="1">
      <alignment vertical="top" wrapText="1"/>
      <protection locked="0"/>
    </xf>
    <xf numFmtId="0" fontId="33" fillId="9" borderId="75" xfId="0" applyFont="1" applyFill="1" applyBorder="1" applyAlignment="1" applyProtection="1">
      <alignment vertical="top" wrapText="1"/>
      <protection locked="0"/>
    </xf>
    <xf numFmtId="0" fontId="33" fillId="3" borderId="53" xfId="0" applyFont="1" applyFill="1" applyBorder="1" applyAlignment="1" applyProtection="1">
      <alignment horizontal="left" vertical="top" wrapText="1"/>
      <protection locked="0"/>
    </xf>
    <xf numFmtId="0" fontId="33" fillId="9" borderId="33" xfId="0" applyFont="1" applyFill="1" applyBorder="1" applyAlignment="1" applyProtection="1">
      <alignment vertical="top" wrapText="1"/>
      <protection locked="0"/>
    </xf>
    <xf numFmtId="0" fontId="34" fillId="9" borderId="63" xfId="0" applyFont="1" applyFill="1" applyBorder="1" applyAlignment="1">
      <alignment vertical="top" wrapText="1"/>
    </xf>
    <xf numFmtId="0" fontId="39" fillId="0" borderId="0" xfId="0" applyFont="1" applyAlignment="1">
      <alignment vertical="top"/>
    </xf>
    <xf numFmtId="49" fontId="19" fillId="0" borderId="0" xfId="0" applyNumberFormat="1" applyFont="1" applyAlignment="1">
      <alignment horizontal="center" vertical="center" wrapText="1"/>
    </xf>
    <xf numFmtId="0" fontId="6" fillId="0" borderId="0" xfId="0" applyFont="1" applyAlignment="1">
      <alignment horizontal="left" vertical="center" wrapText="1"/>
    </xf>
    <xf numFmtId="0" fontId="24" fillId="5" borderId="26" xfId="0" applyFont="1" applyFill="1" applyBorder="1" applyAlignment="1">
      <alignment horizontal="center" vertical="center" wrapText="1"/>
    </xf>
    <xf numFmtId="165" fontId="9" fillId="0" borderId="0" xfId="0" applyNumberFormat="1" applyFont="1" applyAlignment="1" applyProtection="1">
      <alignment vertical="center" wrapText="1"/>
      <protection locked="0"/>
    </xf>
    <xf numFmtId="0" fontId="24" fillId="5" borderId="55" xfId="0" applyFont="1" applyFill="1" applyBorder="1" applyAlignment="1">
      <alignment horizontal="center" vertical="center" wrapText="1"/>
    </xf>
    <xf numFmtId="0" fontId="24" fillId="5" borderId="87" xfId="0" applyFont="1" applyFill="1" applyBorder="1" applyAlignment="1">
      <alignment horizontal="center" vertical="center" wrapText="1"/>
    </xf>
    <xf numFmtId="0" fontId="9" fillId="0" borderId="14" xfId="0" applyFont="1" applyBorder="1" applyAlignment="1" applyProtection="1">
      <alignment horizontal="center" vertical="center" wrapText="1"/>
      <protection locked="0"/>
    </xf>
    <xf numFmtId="0" fontId="6" fillId="4" borderId="37" xfId="0" applyFont="1" applyFill="1" applyBorder="1" applyAlignment="1">
      <alignment horizontal="left" vertical="center" wrapText="1"/>
    </xf>
    <xf numFmtId="165" fontId="9" fillId="3" borderId="0" xfId="0" applyNumberFormat="1" applyFont="1" applyFill="1" applyAlignment="1" applyProtection="1">
      <alignment horizontal="left" vertical="center" wrapText="1"/>
      <protection locked="0"/>
    </xf>
    <xf numFmtId="0" fontId="6" fillId="2" borderId="58" xfId="0" applyFont="1" applyFill="1" applyBorder="1" applyAlignment="1">
      <alignment horizontal="center" vertical="top" wrapText="1"/>
    </xf>
    <xf numFmtId="0" fontId="6" fillId="2" borderId="86" xfId="0" applyFont="1" applyFill="1" applyBorder="1" applyAlignment="1">
      <alignment horizontal="center" vertical="top" wrapText="1"/>
    </xf>
    <xf numFmtId="49" fontId="4" fillId="3" borderId="0" xfId="0" applyNumberFormat="1" applyFont="1" applyFill="1" applyAlignment="1">
      <alignment horizontal="left" vertical="top" wrapText="1"/>
    </xf>
    <xf numFmtId="0" fontId="6" fillId="2" borderId="55" xfId="0" applyFont="1" applyFill="1" applyBorder="1" applyAlignment="1">
      <alignment horizontal="center" vertical="top" wrapText="1"/>
    </xf>
    <xf numFmtId="0" fontId="5" fillId="0" borderId="49" xfId="0" applyFont="1" applyBorder="1" applyAlignment="1" applyProtection="1">
      <alignment horizontal="left" vertical="top" wrapText="1"/>
      <protection locked="0"/>
    </xf>
    <xf numFmtId="0" fontId="5" fillId="2" borderId="58" xfId="0" applyFont="1" applyFill="1" applyBorder="1" applyAlignment="1">
      <alignment horizontal="center" vertical="top" wrapText="1"/>
    </xf>
    <xf numFmtId="0" fontId="6" fillId="5" borderId="81" xfId="0" applyFont="1" applyFill="1" applyBorder="1" applyAlignment="1">
      <alignment horizontal="center" wrapText="1"/>
    </xf>
    <xf numFmtId="0" fontId="6" fillId="5" borderId="50" xfId="0" applyFont="1" applyFill="1" applyBorder="1" applyAlignment="1">
      <alignment horizontal="center" wrapText="1"/>
    </xf>
    <xf numFmtId="49" fontId="6" fillId="5" borderId="88" xfId="0" applyNumberFormat="1" applyFont="1" applyFill="1" applyBorder="1" applyAlignment="1">
      <alignment horizontal="center" wrapText="1"/>
    </xf>
    <xf numFmtId="0" fontId="3" fillId="0" borderId="0" xfId="0" applyFont="1" applyAlignment="1">
      <alignment wrapText="1"/>
    </xf>
    <xf numFmtId="49" fontId="4" fillId="0" borderId="0" xfId="0" applyNumberFormat="1" applyFont="1" applyAlignment="1">
      <alignment horizontal="left" vertical="top" wrapText="1"/>
    </xf>
    <xf numFmtId="0" fontId="6" fillId="5" borderId="45" xfId="0" applyFont="1" applyFill="1" applyBorder="1" applyAlignment="1">
      <alignment horizontal="center" wrapText="1"/>
    </xf>
    <xf numFmtId="0" fontId="25" fillId="0" borderId="0" xfId="8" applyFont="1" applyAlignment="1">
      <alignment horizontal="right" vertical="top" wrapText="1" readingOrder="1"/>
    </xf>
    <xf numFmtId="49" fontId="19" fillId="0" borderId="0" xfId="0" applyNumberFormat="1" applyFont="1" applyAlignment="1">
      <alignment horizontal="center" vertical="center" wrapText="1"/>
    </xf>
    <xf numFmtId="0" fontId="28" fillId="0" borderId="0" xfId="0" applyFont="1" applyAlignment="1">
      <alignment horizontal="left" vertical="center" wrapText="1"/>
    </xf>
    <xf numFmtId="0" fontId="6" fillId="0" borderId="0" xfId="0" applyFont="1" applyAlignment="1">
      <alignment horizontal="left" vertical="center" wrapText="1"/>
    </xf>
    <xf numFmtId="0" fontId="24" fillId="2" borderId="78"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0" xfId="0" applyFont="1" applyFill="1" applyBorder="1" applyAlignment="1">
      <alignment horizontal="center" vertical="center" wrapText="1"/>
    </xf>
    <xf numFmtId="0" fontId="6" fillId="2" borderId="78" xfId="0" applyFont="1" applyFill="1" applyBorder="1" applyAlignment="1">
      <alignment horizontal="left" vertical="center" wrapText="1" readingOrder="1"/>
    </xf>
    <xf numFmtId="0" fontId="6" fillId="2" borderId="59" xfId="0" applyFont="1" applyFill="1" applyBorder="1" applyAlignment="1">
      <alignment horizontal="left" vertical="center" wrapText="1" readingOrder="1"/>
    </xf>
    <xf numFmtId="0" fontId="6" fillId="2" borderId="60" xfId="0" applyFont="1" applyFill="1" applyBorder="1" applyAlignment="1">
      <alignment horizontal="left" vertical="center" wrapText="1" readingOrder="1"/>
    </xf>
    <xf numFmtId="0" fontId="6" fillId="2" borderId="14" xfId="0" applyFont="1" applyFill="1" applyBorder="1" applyAlignment="1">
      <alignment horizontal="left" vertical="center" wrapText="1" readingOrder="1"/>
    </xf>
    <xf numFmtId="0" fontId="6" fillId="2" borderId="0" xfId="0" applyFont="1" applyFill="1" applyAlignment="1">
      <alignment horizontal="left" vertical="center" wrapText="1" readingOrder="1"/>
    </xf>
    <xf numFmtId="0" fontId="6" fillId="2" borderId="31" xfId="0" applyFont="1" applyFill="1" applyBorder="1" applyAlignment="1">
      <alignment horizontal="left" vertical="center" wrapText="1" readingOrder="1"/>
    </xf>
    <xf numFmtId="0" fontId="6" fillId="2" borderId="25" xfId="0" applyFont="1" applyFill="1" applyBorder="1" applyAlignment="1">
      <alignment horizontal="left" vertical="center" wrapText="1" readingOrder="1"/>
    </xf>
    <xf numFmtId="0" fontId="6" fillId="2" borderId="49" xfId="0" applyFont="1" applyFill="1" applyBorder="1" applyAlignment="1">
      <alignment horizontal="left" vertical="center" wrapText="1" readingOrder="1"/>
    </xf>
    <xf numFmtId="0" fontId="6" fillId="2" borderId="26" xfId="0" applyFont="1" applyFill="1" applyBorder="1" applyAlignment="1">
      <alignment horizontal="left" vertical="center" wrapText="1" readingOrder="1"/>
    </xf>
    <xf numFmtId="0" fontId="3" fillId="0" borderId="78" xfId="0" applyFont="1" applyBorder="1" applyAlignment="1" applyProtection="1">
      <alignment vertical="top" wrapText="1"/>
      <protection locked="0"/>
    </xf>
    <xf numFmtId="0" fontId="3" fillId="0" borderId="59" xfId="0" applyFont="1" applyBorder="1" applyAlignment="1" applyProtection="1">
      <alignment vertical="top" wrapText="1"/>
      <protection locked="0"/>
    </xf>
    <xf numFmtId="0" fontId="3" fillId="0" borderId="60"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0" fontId="3" fillId="0" borderId="49" xfId="0" applyFont="1" applyBorder="1" applyAlignment="1" applyProtection="1">
      <alignment vertical="top" wrapText="1"/>
      <protection locked="0"/>
    </xf>
    <xf numFmtId="0" fontId="3" fillId="0" borderId="26" xfId="0" applyFont="1" applyBorder="1" applyAlignment="1" applyProtection="1">
      <alignment vertical="top" wrapText="1"/>
      <protection locked="0"/>
    </xf>
    <xf numFmtId="165" fontId="9" fillId="0" borderId="16" xfId="0" applyNumberFormat="1" applyFont="1" applyBorder="1" applyAlignment="1" applyProtection="1">
      <alignment vertical="center" wrapText="1"/>
      <protection locked="0"/>
    </xf>
    <xf numFmtId="165" fontId="9" fillId="0" borderId="38" xfId="0" applyNumberFormat="1" applyFont="1" applyBorder="1" applyAlignment="1" applyProtection="1">
      <alignment vertical="center" wrapText="1"/>
      <protection locked="0"/>
    </xf>
    <xf numFmtId="165" fontId="9" fillId="0" borderId="41" xfId="0" applyNumberFormat="1" applyFont="1" applyBorder="1" applyAlignment="1" applyProtection="1">
      <alignment vertical="center" wrapText="1"/>
      <protection locked="0"/>
    </xf>
    <xf numFmtId="165" fontId="9" fillId="0" borderId="3" xfId="0" applyNumberFormat="1" applyFont="1" applyBorder="1" applyAlignment="1" applyProtection="1">
      <alignment vertical="center" wrapText="1"/>
      <protection locked="0"/>
    </xf>
    <xf numFmtId="165" fontId="9" fillId="0" borderId="8" xfId="0" applyNumberFormat="1" applyFont="1" applyBorder="1" applyAlignment="1" applyProtection="1">
      <alignment vertical="center" wrapText="1"/>
      <protection locked="0"/>
    </xf>
    <xf numFmtId="165" fontId="9" fillId="0" borderId="28" xfId="0" applyNumberFormat="1" applyFont="1" applyBorder="1" applyAlignment="1" applyProtection="1">
      <alignment vertical="center" wrapText="1"/>
      <protection locked="0"/>
    </xf>
    <xf numFmtId="165" fontId="9" fillId="0" borderId="78" xfId="0" applyNumberFormat="1" applyFont="1" applyBorder="1" applyAlignment="1" applyProtection="1">
      <alignment vertical="center" wrapText="1"/>
      <protection locked="0"/>
    </xf>
    <xf numFmtId="165" fontId="9" fillId="0" borderId="59" xfId="0" applyNumberFormat="1" applyFont="1" applyBorder="1" applyAlignment="1" applyProtection="1">
      <alignment vertical="center" wrapText="1"/>
      <protection locked="0"/>
    </xf>
    <xf numFmtId="165" fontId="9" fillId="0" borderId="0" xfId="0" applyNumberFormat="1" applyFont="1" applyAlignment="1" applyProtection="1">
      <alignment vertical="center" wrapText="1"/>
      <protection locked="0"/>
    </xf>
    <xf numFmtId="10" fontId="9" fillId="3" borderId="0" xfId="0" applyNumberFormat="1" applyFont="1" applyFill="1" applyAlignment="1" applyProtection="1">
      <alignment horizontal="left" vertical="center" wrapText="1"/>
      <protection locked="0"/>
    </xf>
    <xf numFmtId="0" fontId="9" fillId="2" borderId="25" xfId="0" applyFont="1" applyFill="1" applyBorder="1" applyAlignment="1">
      <alignment horizontal="left" vertical="center" wrapText="1" readingOrder="1"/>
    </xf>
    <xf numFmtId="0" fontId="9" fillId="2" borderId="49" xfId="0" applyFont="1" applyFill="1" applyBorder="1" applyAlignment="1">
      <alignment horizontal="left" vertical="center" wrapText="1" readingOrder="1"/>
    </xf>
    <xf numFmtId="0" fontId="9" fillId="2" borderId="26" xfId="0" applyFont="1" applyFill="1" applyBorder="1" applyAlignment="1">
      <alignment horizontal="left" vertical="center" wrapText="1" readingOrder="1"/>
    </xf>
    <xf numFmtId="0" fontId="6" fillId="4" borderId="55"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24" fillId="5" borderId="49" xfId="0" applyFont="1" applyFill="1" applyBorder="1" applyAlignment="1">
      <alignment horizontal="center" vertical="center" wrapText="1"/>
    </xf>
    <xf numFmtId="0" fontId="24" fillId="5" borderId="26" xfId="0" applyFont="1" applyFill="1" applyBorder="1" applyAlignment="1">
      <alignment horizontal="center" vertical="center" wrapText="1"/>
    </xf>
    <xf numFmtId="165" fontId="9" fillId="0" borderId="31" xfId="0" applyNumberFormat="1" applyFont="1" applyBorder="1" applyAlignment="1" applyProtection="1">
      <alignment vertical="center" wrapText="1"/>
      <protection locked="0"/>
    </xf>
    <xf numFmtId="165" fontId="9" fillId="0" borderId="50" xfId="0" applyNumberFormat="1" applyFont="1" applyBorder="1" applyAlignment="1" applyProtection="1">
      <alignment vertical="center" wrapText="1"/>
      <protection locked="0"/>
    </xf>
    <xf numFmtId="165" fontId="6" fillId="0" borderId="98" xfId="0" applyNumberFormat="1" applyFont="1" applyBorder="1" applyAlignment="1" applyProtection="1">
      <alignment horizontal="right" vertical="center" wrapText="1"/>
      <protection locked="0"/>
    </xf>
    <xf numFmtId="165" fontId="6" fillId="0" borderId="41" xfId="0" applyNumberFormat="1" applyFont="1" applyBorder="1" applyAlignment="1" applyProtection="1">
      <alignment horizontal="right" vertical="center" wrapText="1"/>
      <protection locked="0"/>
    </xf>
    <xf numFmtId="165" fontId="9" fillId="0" borderId="94" xfId="0" applyNumberFormat="1" applyFont="1" applyBorder="1" applyAlignment="1" applyProtection="1">
      <alignment horizontal="left" vertical="center" wrapText="1"/>
      <protection locked="0"/>
    </xf>
    <xf numFmtId="165" fontId="9" fillId="0" borderId="41" xfId="0" applyNumberFormat="1" applyFont="1" applyBorder="1" applyAlignment="1" applyProtection="1">
      <alignment horizontal="left" vertical="center" wrapText="1"/>
      <protection locked="0"/>
    </xf>
    <xf numFmtId="165" fontId="9" fillId="0" borderId="62" xfId="0" applyNumberFormat="1" applyFont="1" applyBorder="1" applyAlignment="1" applyProtection="1">
      <alignment horizontal="left" vertical="center" wrapText="1"/>
      <protection locked="0"/>
    </xf>
    <xf numFmtId="165" fontId="9" fillId="0" borderId="85" xfId="0" applyNumberFormat="1" applyFont="1" applyBorder="1" applyAlignment="1" applyProtection="1">
      <alignment horizontal="left" vertical="center" wrapText="1"/>
      <protection locked="0"/>
    </xf>
    <xf numFmtId="165" fontId="9" fillId="0" borderId="29" xfId="0" applyNumberFormat="1" applyFont="1" applyBorder="1" applyAlignment="1" applyProtection="1">
      <alignment horizontal="left" vertical="center" wrapText="1"/>
      <protection locked="0"/>
    </xf>
    <xf numFmtId="165" fontId="9" fillId="0" borderId="44" xfId="0" applyNumberFormat="1" applyFont="1" applyBorder="1" applyAlignment="1" applyProtection="1">
      <alignment horizontal="left" vertical="center" wrapText="1"/>
      <protection locked="0"/>
    </xf>
    <xf numFmtId="165" fontId="9" fillId="0" borderId="16" xfId="0" applyNumberFormat="1" applyFont="1" applyBorder="1" applyAlignment="1" applyProtection="1">
      <alignment horizontal="left" vertical="center" wrapText="1"/>
      <protection locked="0"/>
    </xf>
    <xf numFmtId="165" fontId="9" fillId="0" borderId="38" xfId="0" applyNumberFormat="1" applyFont="1" applyBorder="1" applyAlignment="1" applyProtection="1">
      <alignment horizontal="left" vertical="center" wrapText="1"/>
      <protection locked="0"/>
    </xf>
    <xf numFmtId="165" fontId="9" fillId="0" borderId="31" xfId="0" applyNumberFormat="1" applyFont="1" applyBorder="1" applyAlignment="1" applyProtection="1">
      <alignment horizontal="left" vertical="center" wrapText="1"/>
      <protection locked="0"/>
    </xf>
    <xf numFmtId="165" fontId="9" fillId="0" borderId="50" xfId="0" applyNumberFormat="1" applyFont="1" applyBorder="1" applyAlignment="1" applyProtection="1">
      <alignment horizontal="left" vertical="center" wrapText="1"/>
      <protection locked="0"/>
    </xf>
    <xf numFmtId="0" fontId="9" fillId="0" borderId="14" xfId="0" applyFont="1" applyBorder="1" applyAlignment="1" applyProtection="1">
      <alignment horizontal="center" vertical="center" wrapText="1"/>
      <protection locked="0"/>
    </xf>
    <xf numFmtId="165" fontId="9" fillId="0" borderId="0" xfId="0" applyNumberFormat="1" applyFont="1" applyAlignment="1" applyProtection="1">
      <alignment horizontal="left" vertical="center" wrapText="1"/>
      <protection locked="0"/>
    </xf>
    <xf numFmtId="164" fontId="6" fillId="2" borderId="78" xfId="0" applyNumberFormat="1" applyFont="1" applyFill="1" applyBorder="1" applyAlignment="1">
      <alignment horizontal="center" vertical="center" wrapText="1"/>
    </xf>
    <xf numFmtId="164" fontId="6" fillId="2" borderId="59" xfId="0" applyNumberFormat="1" applyFont="1" applyFill="1" applyBorder="1" applyAlignment="1">
      <alignment horizontal="center" vertical="center" wrapText="1"/>
    </xf>
    <xf numFmtId="164" fontId="6" fillId="2" borderId="60" xfId="0" applyNumberFormat="1" applyFont="1" applyFill="1" applyBorder="1" applyAlignment="1">
      <alignment horizontal="center" vertical="center" wrapText="1"/>
    </xf>
    <xf numFmtId="10" fontId="6" fillId="2" borderId="55" xfId="4" applyNumberFormat="1" applyFont="1" applyFill="1" applyBorder="1" applyAlignment="1">
      <alignment horizontal="center" vertical="center" wrapText="1"/>
    </xf>
    <xf numFmtId="10" fontId="6" fillId="2" borderId="58" xfId="4" applyNumberFormat="1" applyFont="1" applyFill="1" applyBorder="1" applyAlignment="1">
      <alignment horizontal="center" vertical="center" wrapText="1"/>
    </xf>
    <xf numFmtId="10" fontId="6" fillId="2" borderId="87" xfId="4" applyNumberFormat="1" applyFont="1" applyFill="1" applyBorder="1" applyAlignment="1">
      <alignment horizontal="center" vertical="center" wrapText="1"/>
    </xf>
    <xf numFmtId="0" fontId="6" fillId="4" borderId="37" xfId="0" applyFont="1" applyFill="1" applyBorder="1" applyAlignment="1">
      <alignment horizontal="center" vertical="center" wrapText="1"/>
    </xf>
    <xf numFmtId="0" fontId="24" fillId="5" borderId="55" xfId="0" applyFont="1" applyFill="1" applyBorder="1" applyAlignment="1">
      <alignment horizontal="center" vertical="center" wrapText="1"/>
    </xf>
    <xf numFmtId="0" fontId="24" fillId="5" borderId="58" xfId="0" applyFont="1" applyFill="1" applyBorder="1" applyAlignment="1">
      <alignment horizontal="center" vertical="center" wrapText="1"/>
    </xf>
    <xf numFmtId="0" fontId="24" fillId="5" borderId="87" xfId="0" applyFont="1" applyFill="1" applyBorder="1" applyAlignment="1">
      <alignment horizontal="center" vertical="center" wrapText="1"/>
    </xf>
    <xf numFmtId="165" fontId="9" fillId="0" borderId="84" xfId="0" applyNumberFormat="1" applyFont="1" applyBorder="1" applyAlignment="1" applyProtection="1">
      <alignment vertical="center" wrapText="1"/>
      <protection locked="0"/>
    </xf>
    <xf numFmtId="165" fontId="9" fillId="0" borderId="85" xfId="0" applyNumberFormat="1" applyFont="1" applyBorder="1" applyAlignment="1" applyProtection="1">
      <alignment vertical="center" wrapText="1"/>
      <protection locked="0"/>
    </xf>
    <xf numFmtId="165" fontId="9" fillId="0" borderId="28" xfId="0" applyNumberFormat="1" applyFont="1" applyBorder="1" applyAlignment="1" applyProtection="1">
      <alignment horizontal="left" vertical="center" wrapText="1"/>
      <protection locked="0"/>
    </xf>
    <xf numFmtId="0" fontId="6" fillId="4" borderId="87" xfId="0" applyFont="1" applyFill="1" applyBorder="1" applyAlignment="1">
      <alignment horizontal="center" vertical="center" wrapText="1"/>
    </xf>
    <xf numFmtId="0" fontId="6" fillId="4" borderId="37" xfId="0" applyFont="1" applyFill="1" applyBorder="1" applyAlignment="1">
      <alignment horizontal="left" vertical="center" wrapText="1"/>
    </xf>
    <xf numFmtId="0" fontId="26" fillId="3" borderId="0" xfId="0" applyFont="1" applyFill="1" applyAlignment="1">
      <alignment horizontal="center" vertical="center" wrapText="1"/>
    </xf>
    <xf numFmtId="165" fontId="9" fillId="3" borderId="0" xfId="0" applyNumberFormat="1" applyFont="1" applyFill="1" applyAlignment="1" applyProtection="1">
      <alignment horizontal="left" vertical="center" wrapText="1"/>
      <protection locked="0"/>
    </xf>
    <xf numFmtId="49" fontId="27" fillId="0" borderId="0" xfId="0" applyNumberFormat="1" applyFont="1" applyAlignment="1">
      <alignment horizontal="center" vertical="center" wrapText="1"/>
    </xf>
    <xf numFmtId="0" fontId="3" fillId="4" borderId="78" xfId="0" applyFont="1" applyFill="1" applyBorder="1" applyAlignment="1">
      <alignment horizontal="left" vertical="center" wrapText="1"/>
    </xf>
    <xf numFmtId="0" fontId="3" fillId="4" borderId="81"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20" fillId="3" borderId="36" xfId="0" applyFont="1" applyFill="1" applyBorder="1" applyAlignment="1">
      <alignment horizontal="center" wrapText="1"/>
    </xf>
    <xf numFmtId="0" fontId="20" fillId="3" borderId="39" xfId="0" applyFont="1" applyFill="1" applyBorder="1" applyAlignment="1">
      <alignment horizontal="center" wrapText="1"/>
    </xf>
    <xf numFmtId="0" fontId="6" fillId="2" borderId="25"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5" fillId="0" borderId="59" xfId="0" applyFont="1" applyBorder="1" applyAlignment="1" applyProtection="1">
      <alignment vertical="top" wrapText="1"/>
      <protection locked="0"/>
    </xf>
    <xf numFmtId="0" fontId="5" fillId="0" borderId="60"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5" fillId="0" borderId="49" xfId="0" applyFont="1" applyBorder="1" applyAlignment="1" applyProtection="1">
      <alignment vertical="top" wrapText="1"/>
      <protection locked="0"/>
    </xf>
    <xf numFmtId="0" fontId="5" fillId="0" borderId="26" xfId="0" applyFont="1" applyBorder="1" applyAlignment="1" applyProtection="1">
      <alignment vertical="top" wrapText="1"/>
      <protection locked="0"/>
    </xf>
    <xf numFmtId="0" fontId="12" fillId="0" borderId="0" xfId="0" applyFont="1" applyAlignment="1">
      <alignment horizontal="center" vertical="center" wrapText="1"/>
    </xf>
    <xf numFmtId="0" fontId="6" fillId="2" borderId="58" xfId="0" applyFont="1" applyFill="1" applyBorder="1" applyAlignment="1">
      <alignment horizontal="center" vertical="top" wrapText="1"/>
    </xf>
    <xf numFmtId="0" fontId="6" fillId="2" borderId="86" xfId="0" applyFont="1" applyFill="1" applyBorder="1" applyAlignment="1">
      <alignment horizontal="center" vertical="top" wrapText="1"/>
    </xf>
    <xf numFmtId="0" fontId="3" fillId="4" borderId="59"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58" xfId="0" applyFont="1" applyFill="1" applyBorder="1" applyAlignment="1">
      <alignment horizontal="left" vertical="center" wrapText="1"/>
    </xf>
    <xf numFmtId="0" fontId="3" fillId="4" borderId="87" xfId="0" applyFont="1" applyFill="1" applyBorder="1" applyAlignment="1">
      <alignment horizontal="left" vertical="center" wrapText="1"/>
    </xf>
    <xf numFmtId="0" fontId="6" fillId="4" borderId="55" xfId="0" applyFont="1" applyFill="1" applyBorder="1" applyAlignment="1" applyProtection="1">
      <alignment horizontal="center" vertical="top" wrapText="1"/>
      <protection locked="0"/>
    </xf>
    <xf numFmtId="0" fontId="6" fillId="4" borderId="58" xfId="0" applyFont="1" applyFill="1" applyBorder="1" applyAlignment="1" applyProtection="1">
      <alignment horizontal="center" vertical="top" wrapText="1"/>
      <protection locked="0"/>
    </xf>
    <xf numFmtId="0" fontId="5" fillId="2" borderId="55" xfId="0" applyFont="1" applyFill="1" applyBorder="1" applyAlignment="1" applyProtection="1">
      <alignment horizontal="right" vertical="top" wrapText="1"/>
      <protection locked="0"/>
    </xf>
    <xf numFmtId="0" fontId="5" fillId="2" borderId="58" xfId="0" applyFont="1" applyFill="1" applyBorder="1" applyAlignment="1" applyProtection="1">
      <alignment horizontal="right" vertical="top" wrapText="1"/>
      <protection locked="0"/>
    </xf>
    <xf numFmtId="0" fontId="5" fillId="2" borderId="86" xfId="0" applyFont="1" applyFill="1" applyBorder="1" applyAlignment="1" applyProtection="1">
      <alignment horizontal="right" vertical="top" wrapText="1"/>
      <protection locked="0"/>
    </xf>
    <xf numFmtId="0" fontId="6" fillId="2" borderId="55" xfId="0" applyFont="1" applyFill="1" applyBorder="1" applyAlignment="1">
      <alignment horizontal="center" vertical="top" wrapText="1"/>
    </xf>
    <xf numFmtId="0" fontId="3" fillId="0" borderId="78" xfId="0" applyFont="1" applyBorder="1" applyAlignment="1" applyProtection="1">
      <alignment horizontal="left" vertical="top" wrapText="1"/>
      <protection locked="0"/>
    </xf>
    <xf numFmtId="0" fontId="5" fillId="0" borderId="59"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49" fontId="4" fillId="3" borderId="0" xfId="0" applyNumberFormat="1" applyFont="1" applyFill="1" applyAlignment="1">
      <alignment horizontal="left" vertical="top" wrapText="1"/>
    </xf>
    <xf numFmtId="0" fontId="5" fillId="2" borderId="25" xfId="0" applyFont="1" applyFill="1" applyBorder="1" applyAlignment="1" applyProtection="1">
      <alignment horizontal="right" vertical="top" wrapText="1"/>
      <protection locked="0"/>
    </xf>
    <xf numFmtId="0" fontId="5" fillId="2" borderId="49" xfId="0" applyFont="1" applyFill="1" applyBorder="1" applyAlignment="1" applyProtection="1">
      <alignment horizontal="right" vertical="top" wrapText="1"/>
      <protection locked="0"/>
    </xf>
    <xf numFmtId="0" fontId="5" fillId="2" borderId="35" xfId="0" applyFont="1" applyFill="1" applyBorder="1" applyAlignment="1" applyProtection="1">
      <alignment horizontal="right" vertical="top" wrapText="1"/>
      <protection locked="0"/>
    </xf>
    <xf numFmtId="0" fontId="3" fillId="0" borderId="66" xfId="0" applyFont="1" applyBorder="1" applyAlignment="1" applyProtection="1">
      <alignment vertical="top" wrapText="1"/>
      <protection locked="0"/>
    </xf>
    <xf numFmtId="0" fontId="3" fillId="0" borderId="67" xfId="0" applyFont="1" applyBorder="1" applyAlignment="1" applyProtection="1">
      <alignment vertical="top" wrapText="1"/>
      <protection locked="0"/>
    </xf>
    <xf numFmtId="0" fontId="3" fillId="0" borderId="68" xfId="0" applyFont="1" applyBorder="1" applyAlignment="1" applyProtection="1">
      <alignment vertical="top" wrapText="1"/>
      <protection locked="0"/>
    </xf>
    <xf numFmtId="0" fontId="3" fillId="0" borderId="69" xfId="0" applyFont="1" applyBorder="1" applyAlignment="1" applyProtection="1">
      <alignment vertical="top" wrapText="1"/>
      <protection locked="0"/>
    </xf>
    <xf numFmtId="0" fontId="3" fillId="0" borderId="70" xfId="0" applyFont="1" applyBorder="1" applyAlignment="1" applyProtection="1">
      <alignment vertical="top" wrapText="1"/>
      <protection locked="0"/>
    </xf>
    <xf numFmtId="0" fontId="5" fillId="2" borderId="55" xfId="0" applyFont="1" applyFill="1" applyBorder="1" applyAlignment="1">
      <alignment horizontal="center" vertical="top" wrapText="1"/>
    </xf>
    <xf numFmtId="0" fontId="5" fillId="2" borderId="58" xfId="0" applyFont="1" applyFill="1" applyBorder="1" applyAlignment="1">
      <alignment horizontal="center" vertical="top" wrapText="1"/>
    </xf>
    <xf numFmtId="0" fontId="6" fillId="2" borderId="87" xfId="0" applyFont="1" applyFill="1" applyBorder="1" applyAlignment="1">
      <alignment horizontal="center" vertical="top" wrapText="1"/>
    </xf>
    <xf numFmtId="0" fontId="12" fillId="3" borderId="0" xfId="0" applyFont="1" applyFill="1" applyAlignment="1">
      <alignment horizontal="center" vertical="center" wrapText="1"/>
    </xf>
    <xf numFmtId="0" fontId="5" fillId="4" borderId="55" xfId="0" applyFont="1" applyFill="1" applyBorder="1" applyAlignment="1">
      <alignment horizontal="left" vertical="center" wrapText="1"/>
    </xf>
    <xf numFmtId="0" fontId="6" fillId="5" borderId="81" xfId="0" applyFont="1" applyFill="1" applyBorder="1" applyAlignment="1">
      <alignment horizontal="center" wrapText="1"/>
    </xf>
    <xf numFmtId="0" fontId="6" fillId="5" borderId="50" xfId="0" applyFont="1" applyFill="1" applyBorder="1" applyAlignment="1">
      <alignment horizontal="center" wrapText="1"/>
    </xf>
    <xf numFmtId="165" fontId="6" fillId="5" borderId="81" xfId="0" applyNumberFormat="1" applyFont="1" applyFill="1" applyBorder="1" applyAlignment="1">
      <alignment horizontal="center" wrapText="1"/>
    </xf>
    <xf numFmtId="165" fontId="6" fillId="5" borderId="50" xfId="0" applyNumberFormat="1" applyFont="1" applyFill="1" applyBorder="1" applyAlignment="1">
      <alignment horizontal="center" wrapText="1"/>
    </xf>
    <xf numFmtId="165" fontId="6" fillId="5" borderId="45" xfId="0" applyNumberFormat="1" applyFont="1" applyFill="1" applyBorder="1" applyAlignment="1">
      <alignment horizontal="center" wrapText="1"/>
    </xf>
    <xf numFmtId="0" fontId="12" fillId="3" borderId="49" xfId="0" applyFont="1" applyFill="1" applyBorder="1" applyAlignment="1">
      <alignment horizontal="center" vertical="center" wrapText="1"/>
    </xf>
    <xf numFmtId="0" fontId="5" fillId="0" borderId="78" xfId="0" applyFont="1" applyBorder="1" applyAlignment="1" applyProtection="1">
      <alignment horizontal="left" vertical="top" wrapText="1"/>
      <protection locked="0"/>
    </xf>
    <xf numFmtId="0" fontId="33" fillId="0" borderId="78" xfId="0" applyFont="1" applyBorder="1" applyAlignment="1">
      <alignment vertical="top" wrapText="1"/>
    </xf>
    <xf numFmtId="0" fontId="3" fillId="0" borderId="59" xfId="0" applyFont="1" applyBorder="1" applyAlignment="1">
      <alignment vertical="top" wrapText="1"/>
    </xf>
    <xf numFmtId="0" fontId="3" fillId="0" borderId="67" xfId="0" applyFont="1" applyBorder="1" applyAlignment="1">
      <alignment vertical="top" wrapText="1"/>
    </xf>
    <xf numFmtId="0" fontId="3" fillId="0" borderId="79"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165" fontId="9" fillId="0" borderId="3" xfId="1" applyNumberFormat="1" applyFont="1" applyFill="1" applyBorder="1" applyAlignment="1" applyProtection="1">
      <alignment horizontal="left" wrapText="1"/>
      <protection locked="0"/>
    </xf>
    <xf numFmtId="165" fontId="9" fillId="0" borderId="28" xfId="1" applyNumberFormat="1" applyFont="1" applyFill="1" applyBorder="1" applyAlignment="1" applyProtection="1">
      <alignment horizontal="left" wrapText="1"/>
      <protection locked="0"/>
    </xf>
    <xf numFmtId="0" fontId="6" fillId="2" borderId="55" xfId="0" applyFont="1" applyFill="1" applyBorder="1" applyAlignment="1">
      <alignment horizontal="center" wrapText="1"/>
    </xf>
    <xf numFmtId="0" fontId="6" fillId="2" borderId="58" xfId="0" applyFont="1" applyFill="1" applyBorder="1" applyAlignment="1">
      <alignment horizontal="center" wrapText="1"/>
    </xf>
    <xf numFmtId="165" fontId="9" fillId="0" borderId="97" xfId="1" applyNumberFormat="1" applyFont="1" applyFill="1" applyBorder="1" applyAlignment="1" applyProtection="1">
      <alignment horizontal="left" wrapText="1"/>
      <protection locked="0"/>
    </xf>
    <xf numFmtId="165" fontId="9" fillId="0" borderId="98" xfId="1" applyNumberFormat="1" applyFont="1" applyFill="1" applyBorder="1" applyAlignment="1" applyProtection="1">
      <alignment horizontal="left" wrapText="1"/>
      <protection locked="0"/>
    </xf>
    <xf numFmtId="0" fontId="9" fillId="0" borderId="42" xfId="0" applyFont="1" applyBorder="1" applyAlignment="1">
      <alignment vertical="top" wrapText="1"/>
    </xf>
    <xf numFmtId="0" fontId="9" fillId="0" borderId="54" xfId="0" applyFont="1" applyBorder="1" applyAlignment="1">
      <alignment vertical="top" wrapText="1"/>
    </xf>
    <xf numFmtId="0" fontId="38" fillId="0" borderId="42" xfId="0" applyFont="1" applyBorder="1" applyAlignment="1">
      <alignment vertical="top" wrapText="1"/>
    </xf>
    <xf numFmtId="0" fontId="9" fillId="0" borderId="71" xfId="0" applyFont="1" applyBorder="1" applyAlignment="1">
      <alignment vertical="top" wrapText="1"/>
    </xf>
    <xf numFmtId="49" fontId="12" fillId="3" borderId="49" xfId="0" applyNumberFormat="1" applyFont="1" applyFill="1" applyBorder="1" applyAlignment="1">
      <alignment horizontal="center" vertical="center"/>
    </xf>
    <xf numFmtId="49" fontId="6" fillId="5" borderId="88" xfId="0" applyNumberFormat="1" applyFont="1" applyFill="1" applyBorder="1" applyAlignment="1">
      <alignment horizontal="center" wrapText="1"/>
    </xf>
    <xf numFmtId="0" fontId="3" fillId="5" borderId="91" xfId="0" applyFont="1" applyFill="1" applyBorder="1" applyAlignment="1">
      <alignment horizontal="center" wrapText="1"/>
    </xf>
    <xf numFmtId="49" fontId="12" fillId="0" borderId="0" xfId="0" applyNumberFormat="1" applyFont="1" applyAlignment="1">
      <alignment horizontal="center" vertical="center" wrapText="1"/>
    </xf>
    <xf numFmtId="0" fontId="6" fillId="2" borderId="5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20" fillId="3" borderId="9" xfId="0" applyFont="1" applyFill="1" applyBorder="1" applyAlignment="1">
      <alignment horizontal="center" wrapText="1"/>
    </xf>
    <xf numFmtId="0" fontId="20" fillId="3" borderId="33" xfId="0" applyFont="1" applyFill="1" applyBorder="1" applyAlignment="1">
      <alignment horizontal="center" wrapText="1"/>
    </xf>
    <xf numFmtId="0" fontId="3" fillId="4" borderId="60"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31" xfId="0" applyFont="1" applyFill="1" applyBorder="1" applyAlignment="1">
      <alignment horizontal="left" vertical="center" wrapText="1"/>
    </xf>
    <xf numFmtId="0" fontId="33" fillId="0" borderId="78" xfId="0" applyFont="1" applyBorder="1" applyAlignment="1">
      <alignment wrapText="1"/>
    </xf>
    <xf numFmtId="0" fontId="3" fillId="0" borderId="59" xfId="0" applyFont="1" applyBorder="1" applyAlignment="1">
      <alignment wrapText="1"/>
    </xf>
    <xf numFmtId="0" fontId="3" fillId="0" borderId="14" xfId="0" applyFont="1" applyBorder="1" applyAlignment="1">
      <alignment wrapText="1"/>
    </xf>
    <xf numFmtId="0" fontId="3" fillId="0" borderId="0" xfId="0" applyFont="1" applyAlignment="1">
      <alignment wrapText="1"/>
    </xf>
    <xf numFmtId="0" fontId="33" fillId="0" borderId="78" xfId="0" applyFont="1" applyBorder="1" applyAlignment="1" applyProtection="1">
      <alignment vertical="top" wrapText="1"/>
      <protection locked="0"/>
    </xf>
    <xf numFmtId="0" fontId="5" fillId="4" borderId="58" xfId="0" applyFont="1" applyFill="1" applyBorder="1" applyAlignment="1">
      <alignment horizontal="left" vertical="center" wrapText="1"/>
    </xf>
    <xf numFmtId="0" fontId="5" fillId="4" borderId="87" xfId="0" applyFont="1" applyFill="1" applyBorder="1" applyAlignment="1">
      <alignment horizontal="left" vertical="center" wrapText="1"/>
    </xf>
    <xf numFmtId="49" fontId="4" fillId="0" borderId="0" xfId="0" applyNumberFormat="1" applyFont="1" applyAlignment="1">
      <alignment horizontal="left" vertical="top" wrapText="1"/>
    </xf>
    <xf numFmtId="0" fontId="32" fillId="0" borderId="78" xfId="0" applyFont="1" applyBorder="1" applyAlignment="1">
      <alignment vertical="top" wrapText="1"/>
    </xf>
    <xf numFmtId="0" fontId="32" fillId="0" borderId="59" xfId="0" applyFont="1" applyBorder="1" applyAlignment="1">
      <alignment vertical="top" wrapText="1"/>
    </xf>
    <xf numFmtId="0" fontId="32" fillId="0" borderId="67" xfId="0" applyFont="1" applyBorder="1" applyAlignment="1">
      <alignment vertical="top" wrapText="1"/>
    </xf>
    <xf numFmtId="0" fontId="32" fillId="0" borderId="79" xfId="0" applyFont="1" applyBorder="1" applyAlignment="1">
      <alignment vertical="top" wrapText="1"/>
    </xf>
    <xf numFmtId="0" fontId="32" fillId="0" borderId="69" xfId="0" applyFont="1" applyBorder="1" applyAlignment="1">
      <alignment vertical="top" wrapText="1"/>
    </xf>
    <xf numFmtId="0" fontId="32" fillId="0" borderId="70" xfId="0" applyFont="1" applyBorder="1" applyAlignment="1">
      <alignment vertical="top" wrapText="1"/>
    </xf>
    <xf numFmtId="0" fontId="6" fillId="5" borderId="45" xfId="0" applyFont="1" applyFill="1" applyBorder="1" applyAlignment="1">
      <alignment horizontal="center" wrapText="1"/>
    </xf>
    <xf numFmtId="49" fontId="12" fillId="0" borderId="49" xfId="0" applyNumberFormat="1" applyFont="1" applyBorder="1" applyAlignment="1">
      <alignment horizontal="center" vertical="center" wrapText="1"/>
    </xf>
    <xf numFmtId="0" fontId="3" fillId="0" borderId="79" xfId="0" applyFont="1" applyBorder="1" applyAlignment="1" applyProtection="1">
      <alignment vertical="top" wrapText="1"/>
      <protection locked="0"/>
    </xf>
    <xf numFmtId="0" fontId="12" fillId="0" borderId="49" xfId="0" applyFont="1" applyBorder="1" applyAlignment="1">
      <alignment horizontal="center" vertical="center" wrapText="1"/>
    </xf>
    <xf numFmtId="0" fontId="3" fillId="5" borderId="92" xfId="0" applyFont="1" applyFill="1" applyBorder="1" applyAlignment="1">
      <alignment horizontal="center" wrapText="1"/>
    </xf>
    <xf numFmtId="49" fontId="12" fillId="0" borderId="49" xfId="0" applyNumberFormat="1" applyFont="1" applyBorder="1" applyAlignment="1">
      <alignment horizontal="center" vertical="center"/>
    </xf>
    <xf numFmtId="0" fontId="3" fillId="4" borderId="49" xfId="0" applyFont="1" applyFill="1" applyBorder="1" applyAlignment="1">
      <alignment horizontal="left" vertical="center" wrapText="1"/>
    </xf>
    <xf numFmtId="0" fontId="32" fillId="0" borderId="78" xfId="0" applyFont="1" applyBorder="1" applyAlignment="1" applyProtection="1">
      <alignment vertical="top" wrapText="1"/>
      <protection locked="0"/>
    </xf>
    <xf numFmtId="0" fontId="32" fillId="0" borderId="59" xfId="0" applyFont="1" applyBorder="1" applyAlignment="1" applyProtection="1">
      <alignment vertical="top" wrapText="1"/>
      <protection locked="0"/>
    </xf>
    <xf numFmtId="0" fontId="32" fillId="0" borderId="67" xfId="0" applyFont="1" applyBorder="1" applyAlignment="1" applyProtection="1">
      <alignment vertical="top" wrapText="1"/>
      <protection locked="0"/>
    </xf>
    <xf numFmtId="0" fontId="32" fillId="0" borderId="79" xfId="0" applyFont="1" applyBorder="1" applyAlignment="1" applyProtection="1">
      <alignment vertical="top" wrapText="1"/>
      <protection locked="0"/>
    </xf>
    <xf numFmtId="0" fontId="32" fillId="0" borderId="69" xfId="0" applyFont="1" applyBorder="1" applyAlignment="1" applyProtection="1">
      <alignment vertical="top" wrapText="1"/>
      <protection locked="0"/>
    </xf>
    <xf numFmtId="0" fontId="32" fillId="0" borderId="70" xfId="0" applyFont="1" applyBorder="1" applyAlignment="1" applyProtection="1">
      <alignment vertical="top" wrapText="1"/>
      <protection locked="0"/>
    </xf>
    <xf numFmtId="0" fontId="38" fillId="0" borderId="42" xfId="0" applyFont="1" applyBorder="1" applyAlignment="1" applyProtection="1">
      <alignment vertical="top" wrapText="1"/>
      <protection locked="0"/>
    </xf>
    <xf numFmtId="0" fontId="9" fillId="0" borderId="71" xfId="0" applyFont="1" applyBorder="1" applyAlignment="1" applyProtection="1">
      <alignment vertical="top" wrapText="1"/>
      <protection locked="0"/>
    </xf>
    <xf numFmtId="165" fontId="9" fillId="0" borderId="8" xfId="1" applyNumberFormat="1" applyFont="1" applyFill="1" applyBorder="1" applyAlignment="1" applyProtection="1">
      <alignment horizontal="left" wrapText="1"/>
      <protection locked="0"/>
    </xf>
    <xf numFmtId="0" fontId="9" fillId="0" borderId="42" xfId="0" applyFont="1" applyBorder="1" applyAlignment="1" applyProtection="1">
      <alignment vertical="top" wrapText="1"/>
      <protection locked="0"/>
    </xf>
    <xf numFmtId="0" fontId="9" fillId="0" borderId="54" xfId="0" applyFont="1" applyBorder="1" applyAlignment="1" applyProtection="1">
      <alignment vertical="top" wrapText="1"/>
      <protection locked="0"/>
    </xf>
    <xf numFmtId="165" fontId="9" fillId="0" borderId="32" xfId="1" applyNumberFormat="1" applyFont="1" applyFill="1" applyBorder="1" applyAlignment="1" applyProtection="1">
      <alignment horizontal="left" wrapText="1"/>
      <protection locked="0"/>
    </xf>
    <xf numFmtId="165" fontId="9" fillId="0" borderId="5" xfId="1" applyNumberFormat="1" applyFont="1" applyFill="1" applyBorder="1" applyAlignment="1" applyProtection="1">
      <alignment horizontal="left" wrapText="1"/>
      <protection locked="0"/>
    </xf>
  </cellXfs>
  <cellStyles count="9">
    <cellStyle name="Currency" xfId="1" builtinId="4"/>
    <cellStyle name="Hyperlink" xfId="5" builtinId="8"/>
    <cellStyle name="Normal" xfId="0" builtinId="0"/>
    <cellStyle name="Normal 2" xfId="2" xr:uid="{00000000-0005-0000-0000-000002000000}"/>
    <cellStyle name="Normal 2 2" xfId="6" xr:uid="{0689654A-9A44-4402-9695-C5E4FBF9EE15}"/>
    <cellStyle name="Normal 3" xfId="3" xr:uid="{00000000-0005-0000-0000-000003000000}"/>
    <cellStyle name="Normal 3 2" xfId="7" xr:uid="{B7E8D961-A0CA-4394-B2B0-50FA198B3A40}"/>
    <cellStyle name="Normal 4" xfId="8" xr:uid="{3E446E02-AF3A-48B7-8D60-8F1030CB56DD}"/>
    <cellStyle name="Percent" xfId="4" builtinId="5"/>
  </cellStyles>
  <dxfs count="15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theme="4" tint="0.79998168889431442"/>
        </patternFill>
      </fill>
    </dxf>
    <dxf>
      <fill>
        <patternFill>
          <bgColor theme="4" tint="0.79998168889431442"/>
        </patternFill>
      </fill>
    </dxf>
    <dxf>
      <fill>
        <patternFill>
          <bgColor rgb="FFFF7C80"/>
        </patternFill>
      </fill>
    </dxf>
    <dxf>
      <fill>
        <patternFill>
          <bgColor theme="4" tint="0.79998168889431442"/>
        </patternFill>
      </fill>
    </dxf>
    <dxf>
      <fill>
        <patternFill>
          <bgColor theme="4" tint="0.79998168889431442"/>
        </patternFill>
      </fill>
    </dxf>
    <dxf>
      <fill>
        <patternFill>
          <bgColor rgb="FFFF7C80"/>
        </patternFill>
      </fill>
    </dxf>
    <dxf>
      <fill>
        <patternFill>
          <bgColor theme="4" tint="0.79998168889431442"/>
        </patternFill>
      </fill>
    </dxf>
    <dxf>
      <fill>
        <patternFill>
          <bgColor rgb="FFFF7C80"/>
        </patternFill>
      </fill>
    </dxf>
    <dxf>
      <fill>
        <patternFill>
          <bgColor theme="4" tint="0.79998168889431442"/>
        </patternFill>
      </fill>
    </dxf>
    <dxf>
      <fill>
        <patternFill>
          <bgColor rgb="FFFF7C80"/>
        </patternFill>
      </fill>
    </dxf>
    <dxf>
      <fill>
        <patternFill>
          <bgColor theme="4" tint="0.79998168889431442"/>
        </patternFill>
      </fill>
    </dxf>
    <dxf>
      <fill>
        <patternFill>
          <bgColor theme="4" tint="0.79998168889431442"/>
        </patternFill>
      </fill>
    </dxf>
    <dxf>
      <fill>
        <patternFill>
          <bgColor rgb="FFFF7C80"/>
        </patternFill>
      </fill>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theme="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11"/>
        <color theme="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theme="1"/>
        <name val="Arial"/>
        <family val="2"/>
        <scheme val="none"/>
      </font>
      <numFmt numFmtId="166" formatCode="_(&quot;$&quot;* #,##0_);_(&quot;$&quot;* \(#,##0\);_(&quot;$&quot;* &quot;-&quot;??_);_(@_)"/>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ttom style="medium">
          <color indexed="64"/>
        </bottom>
      </border>
    </dxf>
    <dxf>
      <border>
        <bottom style="thin">
          <color indexed="64"/>
        </bottom>
      </border>
    </dxf>
    <dxf>
      <font>
        <b/>
        <i val="0"/>
        <strike val="0"/>
        <condense val="0"/>
        <extend val="0"/>
        <outline val="0"/>
        <shadow val="0"/>
        <u val="none"/>
        <vertAlign val="baseline"/>
        <sz val="11"/>
        <color theme="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strike val="0"/>
        <outline val="0"/>
        <shadow val="0"/>
        <u val="none"/>
        <vertAlign val="baseline"/>
        <sz val="11"/>
        <color theme="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vertical style="thin">
          <color indexed="64"/>
        </vertic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11"/>
        <color theme="1"/>
        <name val="Arial"/>
        <family val="2"/>
        <scheme val="none"/>
      </font>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solid">
          <fgColor indexed="64"/>
          <bgColor theme="0"/>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right" vertical="top"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theme="1"/>
        <name val="Arial"/>
        <family val="2"/>
        <scheme val="none"/>
      </font>
      <numFmt numFmtId="166" formatCode="_(&quot;$&quot;* #,##0_);_(&quot;$&quot;* \(#,##0\);_(&quot;$&quot;* &quot;-&quot;??_);_(@_)"/>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5" formatCode="&quot;$&quot;#,##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4" tint="0.79998168889431442"/>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quot;$&quot;#,##0.00"/>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protection locked="1" hidden="0"/>
    </dxf>
    <dxf>
      <font>
        <b val="0"/>
        <i val="0"/>
        <strike val="0"/>
        <condense val="0"/>
        <extend val="0"/>
        <outline val="0"/>
        <shadow val="0"/>
        <u val="none"/>
        <vertAlign val="baseline"/>
        <sz val="10"/>
        <color auto="1"/>
        <name val="Arial"/>
        <family val="2"/>
        <scheme val="none"/>
      </font>
      <numFmt numFmtId="2" formatCode="0.00"/>
      <fill>
        <patternFill patternType="solid">
          <fgColor indexed="64"/>
          <bgColor theme="0"/>
        </patternFill>
      </fill>
      <alignment horizontal="righ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bottom style="medium">
          <color indexed="64"/>
        </bottom>
      </border>
    </dxf>
    <dxf>
      <border>
        <bottom style="thin">
          <color indexed="64"/>
        </bottom>
      </border>
    </dxf>
    <dxf>
      <font>
        <b/>
        <i val="0"/>
        <strike val="0"/>
        <condense val="0"/>
        <extend val="0"/>
        <outline val="0"/>
        <shadow val="0"/>
        <u val="none"/>
        <vertAlign val="baseline"/>
        <sz val="11"/>
        <color theme="1"/>
        <name val="Arial"/>
        <family val="2"/>
        <scheme val="none"/>
      </font>
      <numFmt numFmtId="164" formatCode="&quot;$&quot;#,##0.00"/>
      <fill>
        <patternFill patternType="solid">
          <fgColor indexed="64"/>
          <bgColor theme="3" tint="0.59999389629810485"/>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FF7C80"/>
      <color rgb="FFC5D9F1"/>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5.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109990</xdr:colOff>
      <xdr:row>0</xdr:row>
      <xdr:rowOff>40595</xdr:rowOff>
    </xdr:from>
    <xdr:to>
      <xdr:col>0</xdr:col>
      <xdr:colOff>567190</xdr:colOff>
      <xdr:row>2</xdr:row>
      <xdr:rowOff>145631</xdr:rowOff>
    </xdr:to>
    <xdr:sp macro="" textlink="">
      <xdr:nvSpPr>
        <xdr:cNvPr id="2" name="Google Shape;53;p1">
          <a:extLst>
            <a:ext uri="{FF2B5EF4-FFF2-40B4-BE49-F238E27FC236}">
              <a16:creationId xmlns:a16="http://schemas.microsoft.com/office/drawing/2014/main" id="{2C14CEBA-C915-40BA-AD90-15436AE1BDE4}"/>
            </a:ext>
          </a:extLst>
        </xdr:cNvPr>
        <xdr:cNvSpPr/>
      </xdr:nvSpPr>
      <xdr:spPr>
        <a:xfrm>
          <a:off x="109990" y="40595"/>
          <a:ext cx="457200" cy="462224"/>
        </a:xfrm>
        <a:prstGeom prst="rect">
          <a:avLst/>
        </a:prstGeom>
        <a:blipFill rotWithShape="1">
          <a:blip xmlns:r="http://schemas.openxmlformats.org/officeDocument/2006/relationships" r:embed="rId1">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664781</xdr:colOff>
      <xdr:row>0</xdr:row>
      <xdr:rowOff>50790</xdr:rowOff>
    </xdr:from>
    <xdr:to>
      <xdr:col>0</xdr:col>
      <xdr:colOff>1121981</xdr:colOff>
      <xdr:row>2</xdr:row>
      <xdr:rowOff>159001</xdr:rowOff>
    </xdr:to>
    <xdr:sp macro="" textlink="">
      <xdr:nvSpPr>
        <xdr:cNvPr id="3" name="Google Shape;54;p1">
          <a:extLst>
            <a:ext uri="{FF2B5EF4-FFF2-40B4-BE49-F238E27FC236}">
              <a16:creationId xmlns:a16="http://schemas.microsoft.com/office/drawing/2014/main" id="{69A82FC3-C05C-46CC-94B3-BDBFB024BFBA}"/>
            </a:ext>
          </a:extLst>
        </xdr:cNvPr>
        <xdr:cNvSpPr/>
      </xdr:nvSpPr>
      <xdr:spPr>
        <a:xfrm>
          <a:off x="664781" y="50790"/>
          <a:ext cx="457200" cy="465399"/>
        </a:xfrm>
        <a:prstGeom prst="rect">
          <a:avLst/>
        </a:prstGeom>
        <a:blipFill rotWithShape="1">
          <a:blip xmlns:r="http://schemas.openxmlformats.org/officeDocument/2006/relationships" r:embed="rId2">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9</xdr:col>
      <xdr:colOff>1533525</xdr:colOff>
      <xdr:row>0</xdr:row>
      <xdr:rowOff>120559</xdr:rowOff>
    </xdr:from>
    <xdr:to>
      <xdr:col>10</xdr:col>
      <xdr:colOff>340316</xdr:colOff>
      <xdr:row>2</xdr:row>
      <xdr:rowOff>180118</xdr:rowOff>
    </xdr:to>
    <xdr:pic>
      <xdr:nvPicPr>
        <xdr:cNvPr id="8" name="Picture 7" descr="Internet for All">
          <a:extLst>
            <a:ext uri="{FF2B5EF4-FFF2-40B4-BE49-F238E27FC236}">
              <a16:creationId xmlns:a16="http://schemas.microsoft.com/office/drawing/2014/main" id="{87014268-6FF8-4E6F-B145-14E8CAEE88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90025" y="120559"/>
          <a:ext cx="1137241" cy="4043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406652</xdr:colOff>
      <xdr:row>0</xdr:row>
      <xdr:rowOff>170798</xdr:rowOff>
    </xdr:from>
    <xdr:to>
      <xdr:col>11</xdr:col>
      <xdr:colOff>317</xdr:colOff>
      <xdr:row>2</xdr:row>
      <xdr:rowOff>103465</xdr:rowOff>
    </xdr:to>
    <xdr:pic>
      <xdr:nvPicPr>
        <xdr:cNvPr id="9" name="Picture 8">
          <a:extLst>
            <a:ext uri="{FF2B5EF4-FFF2-40B4-BE49-F238E27FC236}">
              <a16:creationId xmlns:a16="http://schemas.microsoft.com/office/drawing/2014/main" id="{003B21BB-0C45-4650-BC54-CB4D9EB9B23C}"/>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4"/>
        <a:stretch>
          <a:fillRect/>
        </a:stretch>
      </xdr:blipFill>
      <xdr:spPr>
        <a:xfrm>
          <a:off x="23006302" y="170798"/>
          <a:ext cx="1784098" cy="277472"/>
        </a:xfrm>
        <a:prstGeom prst="rect">
          <a:avLst/>
        </a:prstGeom>
      </xdr:spPr>
    </xdr:pic>
    <xdr:clientData/>
  </xdr:twoCellAnchor>
  <xdr:twoCellAnchor editAs="oneCell">
    <xdr:from>
      <xdr:col>1</xdr:col>
      <xdr:colOff>390525</xdr:colOff>
      <xdr:row>9</xdr:row>
      <xdr:rowOff>1905000</xdr:rowOff>
    </xdr:from>
    <xdr:to>
      <xdr:col>8</xdr:col>
      <xdr:colOff>600075</xdr:colOff>
      <xdr:row>10</xdr:row>
      <xdr:rowOff>1990725</xdr:rowOff>
    </xdr:to>
    <xdr:pic>
      <xdr:nvPicPr>
        <xdr:cNvPr id="4" name="Picture 3">
          <a:extLst>
            <a:ext uri="{FF2B5EF4-FFF2-40B4-BE49-F238E27FC236}">
              <a16:creationId xmlns:a16="http://schemas.microsoft.com/office/drawing/2014/main" id="{D386D2B9-A51B-45FF-8435-EAB477059434}"/>
            </a:ext>
            <a:ext uri="{147F2762-F138-4A5C-976F-8EAC2B608ADB}">
              <a16:predDERef xmlns:a16="http://schemas.microsoft.com/office/drawing/2014/main" pred="{003B21BB-0C45-4650-BC54-CB4D9EB9B23C}"/>
            </a:ext>
          </a:extLst>
        </xdr:cNvPr>
        <xdr:cNvPicPr>
          <a:picLocks noChangeAspect="1"/>
        </xdr:cNvPicPr>
      </xdr:nvPicPr>
      <xdr:blipFill>
        <a:blip xmlns:r="http://schemas.openxmlformats.org/officeDocument/2006/relationships" r:embed="rId5"/>
        <a:stretch>
          <a:fillRect/>
        </a:stretch>
      </xdr:blipFill>
      <xdr:spPr>
        <a:xfrm>
          <a:off x="3752850" y="5295900"/>
          <a:ext cx="13954125" cy="5276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2971709</xdr:colOff>
      <xdr:row>0</xdr:row>
      <xdr:rowOff>80555</xdr:rowOff>
    </xdr:from>
    <xdr:to>
      <xdr:col>7</xdr:col>
      <xdr:colOff>2026</xdr:colOff>
      <xdr:row>1</xdr:row>
      <xdr:rowOff>302056</xdr:rowOff>
    </xdr:to>
    <xdr:pic>
      <xdr:nvPicPr>
        <xdr:cNvPr id="3" name="Picture 1">
          <a:extLst>
            <a:ext uri="{FF2B5EF4-FFF2-40B4-BE49-F238E27FC236}">
              <a16:creationId xmlns:a16="http://schemas.microsoft.com/office/drawing/2014/main" id="{4C5BD1C0-8DED-493B-8BD0-F2F514159DB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5239909" y="80555"/>
          <a:ext cx="1875367" cy="366372"/>
        </a:xfrm>
        <a:prstGeom prst="rect">
          <a:avLst/>
        </a:prstGeom>
      </xdr:spPr>
    </xdr:pic>
    <xdr:clientData/>
  </xdr:twoCellAnchor>
  <xdr:twoCellAnchor editAs="oneCell">
    <xdr:from>
      <xdr:col>0</xdr:col>
      <xdr:colOff>0</xdr:colOff>
      <xdr:row>5</xdr:row>
      <xdr:rowOff>762000</xdr:rowOff>
    </xdr:from>
    <xdr:to>
      <xdr:col>6</xdr:col>
      <xdr:colOff>2105025</xdr:colOff>
      <xdr:row>21</xdr:row>
      <xdr:rowOff>142875</xdr:rowOff>
    </xdr:to>
    <xdr:pic>
      <xdr:nvPicPr>
        <xdr:cNvPr id="2" name="Picture 1">
          <a:extLst>
            <a:ext uri="{FF2B5EF4-FFF2-40B4-BE49-F238E27FC236}">
              <a16:creationId xmlns:a16="http://schemas.microsoft.com/office/drawing/2014/main" id="{2E9061AA-1B5D-47D8-BFAB-E19E72284FF5}"/>
            </a:ext>
            <a:ext uri="{147F2762-F138-4A5C-976F-8EAC2B608ADB}">
              <a16:predDERef xmlns:a16="http://schemas.microsoft.com/office/drawing/2014/main" pred="{4C5BD1C0-8DED-493B-8BD0-F2F514159DB0}"/>
            </a:ext>
          </a:extLst>
        </xdr:cNvPr>
        <xdr:cNvPicPr>
          <a:picLocks noChangeAspect="1"/>
        </xdr:cNvPicPr>
      </xdr:nvPicPr>
      <xdr:blipFill>
        <a:blip xmlns:r="http://schemas.openxmlformats.org/officeDocument/2006/relationships" r:embed="rId2"/>
        <a:stretch>
          <a:fillRect/>
        </a:stretch>
      </xdr:blipFill>
      <xdr:spPr>
        <a:xfrm>
          <a:off x="0" y="6172200"/>
          <a:ext cx="13954125" cy="5276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3206750</xdr:colOff>
      <xdr:row>0</xdr:row>
      <xdr:rowOff>76926</xdr:rowOff>
    </xdr:from>
    <xdr:to>
      <xdr:col>10</xdr:col>
      <xdr:colOff>9735</xdr:colOff>
      <xdr:row>1</xdr:row>
      <xdr:rowOff>301693</xdr:rowOff>
    </xdr:to>
    <xdr:pic>
      <xdr:nvPicPr>
        <xdr:cNvPr id="3" name="Picture 1">
          <a:extLst>
            <a:ext uri="{FF2B5EF4-FFF2-40B4-BE49-F238E27FC236}">
              <a16:creationId xmlns:a16="http://schemas.microsoft.com/office/drawing/2014/main" id="{2860C045-82C9-47B2-96B8-B524D0059EB3}"/>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18740664" y="76926"/>
          <a:ext cx="1653569" cy="347776"/>
        </a:xfrm>
        <a:prstGeom prst="rect">
          <a:avLst/>
        </a:prstGeom>
      </xdr:spPr>
    </xdr:pic>
    <xdr:clientData/>
  </xdr:twoCellAnchor>
  <xdr:twoCellAnchor editAs="oneCell">
    <xdr:from>
      <xdr:col>0</xdr:col>
      <xdr:colOff>561975</xdr:colOff>
      <xdr:row>5</xdr:row>
      <xdr:rowOff>2428875</xdr:rowOff>
    </xdr:from>
    <xdr:to>
      <xdr:col>7</xdr:col>
      <xdr:colOff>4619625</xdr:colOff>
      <xdr:row>20</xdr:row>
      <xdr:rowOff>1533525</xdr:rowOff>
    </xdr:to>
    <xdr:pic>
      <xdr:nvPicPr>
        <xdr:cNvPr id="2" name="Picture 1">
          <a:extLst>
            <a:ext uri="{FF2B5EF4-FFF2-40B4-BE49-F238E27FC236}">
              <a16:creationId xmlns:a16="http://schemas.microsoft.com/office/drawing/2014/main" id="{4989895C-F041-46A6-822D-F8C2865DF745}"/>
            </a:ext>
            <a:ext uri="{147F2762-F138-4A5C-976F-8EAC2B608ADB}">
              <a16:predDERef xmlns:a16="http://schemas.microsoft.com/office/drawing/2014/main" pred="{2860C045-82C9-47B2-96B8-B524D0059EB3}"/>
            </a:ext>
          </a:extLst>
        </xdr:cNvPr>
        <xdr:cNvPicPr>
          <a:picLocks noChangeAspect="1"/>
        </xdr:cNvPicPr>
      </xdr:nvPicPr>
      <xdr:blipFill>
        <a:blip xmlns:r="http://schemas.openxmlformats.org/officeDocument/2006/relationships" r:embed="rId2"/>
        <a:stretch>
          <a:fillRect/>
        </a:stretch>
      </xdr:blipFill>
      <xdr:spPr>
        <a:xfrm>
          <a:off x="561975" y="9077325"/>
          <a:ext cx="13954125" cy="5276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3116285</xdr:colOff>
      <xdr:row>0</xdr:row>
      <xdr:rowOff>70441</xdr:rowOff>
    </xdr:from>
    <xdr:to>
      <xdr:col>19</xdr:col>
      <xdr:colOff>2344</xdr:colOff>
      <xdr:row>1</xdr:row>
      <xdr:rowOff>256927</xdr:rowOff>
    </xdr:to>
    <xdr:pic>
      <xdr:nvPicPr>
        <xdr:cNvPr id="6" name="Picture 2">
          <a:extLst>
            <a:ext uri="{FF2B5EF4-FFF2-40B4-BE49-F238E27FC236}">
              <a16:creationId xmlns:a16="http://schemas.microsoft.com/office/drawing/2014/main" id="{47C8C43D-6490-4A6C-8E5C-3D590BFCB7AD}"/>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9024285" y="70441"/>
          <a:ext cx="1727934" cy="310855"/>
        </a:xfrm>
        <a:prstGeom prst="rect">
          <a:avLst/>
        </a:prstGeom>
      </xdr:spPr>
    </xdr:pic>
    <xdr:clientData/>
  </xdr:twoCellAnchor>
  <xdr:twoCellAnchor editAs="oneCell">
    <xdr:from>
      <xdr:col>2</xdr:col>
      <xdr:colOff>952500</xdr:colOff>
      <xdr:row>7</xdr:row>
      <xdr:rowOff>1666875</xdr:rowOff>
    </xdr:from>
    <xdr:to>
      <xdr:col>15</xdr:col>
      <xdr:colOff>409575</xdr:colOff>
      <xdr:row>8</xdr:row>
      <xdr:rowOff>1990725</xdr:rowOff>
    </xdr:to>
    <xdr:pic>
      <xdr:nvPicPr>
        <xdr:cNvPr id="2" name="Picture 1">
          <a:extLst>
            <a:ext uri="{FF2B5EF4-FFF2-40B4-BE49-F238E27FC236}">
              <a16:creationId xmlns:a16="http://schemas.microsoft.com/office/drawing/2014/main" id="{A66D2E9E-27B5-4586-AD99-B158CAE43BC9}"/>
            </a:ext>
            <a:ext uri="{147F2762-F138-4A5C-976F-8EAC2B608ADB}">
              <a16:predDERef xmlns:a16="http://schemas.microsoft.com/office/drawing/2014/main" pred="{47C8C43D-6490-4A6C-8E5C-3D590BFCB7AD}"/>
            </a:ext>
          </a:extLst>
        </xdr:cNvPr>
        <xdr:cNvPicPr>
          <a:picLocks noChangeAspect="1"/>
        </xdr:cNvPicPr>
      </xdr:nvPicPr>
      <xdr:blipFill>
        <a:blip xmlns:r="http://schemas.openxmlformats.org/officeDocument/2006/relationships" r:embed="rId2"/>
        <a:stretch>
          <a:fillRect/>
        </a:stretch>
      </xdr:blipFill>
      <xdr:spPr>
        <a:xfrm>
          <a:off x="4762500" y="7981950"/>
          <a:ext cx="13954125" cy="5276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2439041</xdr:colOff>
      <xdr:row>0</xdr:row>
      <xdr:rowOff>67236</xdr:rowOff>
    </xdr:from>
    <xdr:to>
      <xdr:col>17</xdr:col>
      <xdr:colOff>9945</xdr:colOff>
      <xdr:row>1</xdr:row>
      <xdr:rowOff>218887</xdr:rowOff>
    </xdr:to>
    <xdr:pic>
      <xdr:nvPicPr>
        <xdr:cNvPr id="4" name="Picture 1">
          <a:extLst>
            <a:ext uri="{FF2B5EF4-FFF2-40B4-BE49-F238E27FC236}">
              <a16:creationId xmlns:a16="http://schemas.microsoft.com/office/drawing/2014/main" id="{08F5180E-8544-44CA-A505-8D5F59DB01C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8314384" y="67236"/>
          <a:ext cx="2406339" cy="307317"/>
        </a:xfrm>
        <a:prstGeom prst="rect">
          <a:avLst/>
        </a:prstGeom>
      </xdr:spPr>
    </xdr:pic>
    <xdr:clientData/>
  </xdr:twoCellAnchor>
  <xdr:twoCellAnchor editAs="oneCell">
    <xdr:from>
      <xdr:col>2</xdr:col>
      <xdr:colOff>971550</xdr:colOff>
      <xdr:row>5</xdr:row>
      <xdr:rowOff>1495425</xdr:rowOff>
    </xdr:from>
    <xdr:to>
      <xdr:col>15</xdr:col>
      <xdr:colOff>447675</xdr:colOff>
      <xdr:row>16</xdr:row>
      <xdr:rowOff>19050</xdr:rowOff>
    </xdr:to>
    <xdr:pic>
      <xdr:nvPicPr>
        <xdr:cNvPr id="2" name="Picture 1">
          <a:extLst>
            <a:ext uri="{FF2B5EF4-FFF2-40B4-BE49-F238E27FC236}">
              <a16:creationId xmlns:a16="http://schemas.microsoft.com/office/drawing/2014/main" id="{D6D86A38-9683-4BFC-AA45-7822ADD7E054}"/>
            </a:ext>
            <a:ext uri="{147F2762-F138-4A5C-976F-8EAC2B608ADB}">
              <a16:predDERef xmlns:a16="http://schemas.microsoft.com/office/drawing/2014/main" pred="{08F5180E-8544-44CA-A505-8D5F59DB01C6}"/>
            </a:ext>
          </a:extLst>
        </xdr:cNvPr>
        <xdr:cNvPicPr>
          <a:picLocks noChangeAspect="1"/>
        </xdr:cNvPicPr>
      </xdr:nvPicPr>
      <xdr:blipFill>
        <a:blip xmlns:r="http://schemas.openxmlformats.org/officeDocument/2006/relationships" r:embed="rId2"/>
        <a:stretch>
          <a:fillRect/>
        </a:stretch>
      </xdr:blipFill>
      <xdr:spPr>
        <a:xfrm>
          <a:off x="6819900" y="9820275"/>
          <a:ext cx="13954125" cy="5276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3285399</xdr:colOff>
      <xdr:row>0</xdr:row>
      <xdr:rowOff>70394</xdr:rowOff>
    </xdr:from>
    <xdr:to>
      <xdr:col>12</xdr:col>
      <xdr:colOff>6380</xdr:colOff>
      <xdr:row>1</xdr:row>
      <xdr:rowOff>222045</xdr:rowOff>
    </xdr:to>
    <xdr:pic>
      <xdr:nvPicPr>
        <xdr:cNvPr id="3" name="Picture 1">
          <a:extLst>
            <a:ext uri="{FF2B5EF4-FFF2-40B4-BE49-F238E27FC236}">
              <a16:creationId xmlns:a16="http://schemas.microsoft.com/office/drawing/2014/main" id="{AE189F26-5826-4158-B20A-271D2F5A1D8F}"/>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6678799" y="70394"/>
          <a:ext cx="1506976" cy="318112"/>
        </a:xfrm>
        <a:prstGeom prst="rect">
          <a:avLst/>
        </a:prstGeom>
      </xdr:spPr>
    </xdr:pic>
    <xdr:clientData/>
  </xdr:twoCellAnchor>
  <xdr:twoCellAnchor editAs="oneCell">
    <xdr:from>
      <xdr:col>0</xdr:col>
      <xdr:colOff>895350</xdr:colOff>
      <xdr:row>5</xdr:row>
      <xdr:rowOff>95250</xdr:rowOff>
    </xdr:from>
    <xdr:to>
      <xdr:col>9</xdr:col>
      <xdr:colOff>1590675</xdr:colOff>
      <xdr:row>17</xdr:row>
      <xdr:rowOff>57150</xdr:rowOff>
    </xdr:to>
    <xdr:pic>
      <xdr:nvPicPr>
        <xdr:cNvPr id="2" name="Picture 1">
          <a:extLst>
            <a:ext uri="{FF2B5EF4-FFF2-40B4-BE49-F238E27FC236}">
              <a16:creationId xmlns:a16="http://schemas.microsoft.com/office/drawing/2014/main" id="{670C8191-E468-4DCE-B2B7-0654A83658EB}"/>
            </a:ext>
            <a:ext uri="{147F2762-F138-4A5C-976F-8EAC2B608ADB}">
              <a16:predDERef xmlns:a16="http://schemas.microsoft.com/office/drawing/2014/main" pred="{AE189F26-5826-4158-B20A-271D2F5A1D8F}"/>
            </a:ext>
          </a:extLst>
        </xdr:cNvPr>
        <xdr:cNvPicPr>
          <a:picLocks noChangeAspect="1"/>
        </xdr:cNvPicPr>
      </xdr:nvPicPr>
      <xdr:blipFill>
        <a:blip xmlns:r="http://schemas.openxmlformats.org/officeDocument/2006/relationships" r:embed="rId2"/>
        <a:stretch>
          <a:fillRect/>
        </a:stretch>
      </xdr:blipFill>
      <xdr:spPr>
        <a:xfrm>
          <a:off x="895350" y="6991350"/>
          <a:ext cx="13954125" cy="5276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2984681</xdr:colOff>
      <xdr:row>0</xdr:row>
      <xdr:rowOff>31388</xdr:rowOff>
    </xdr:from>
    <xdr:to>
      <xdr:col>12</xdr:col>
      <xdr:colOff>1663</xdr:colOff>
      <xdr:row>1</xdr:row>
      <xdr:rowOff>187484</xdr:rowOff>
    </xdr:to>
    <xdr:pic>
      <xdr:nvPicPr>
        <xdr:cNvPr id="4" name="Picture 1">
          <a:extLst>
            <a:ext uri="{FF2B5EF4-FFF2-40B4-BE49-F238E27FC236}">
              <a16:creationId xmlns:a16="http://schemas.microsoft.com/office/drawing/2014/main" id="{73259CE1-EED9-4036-9A6E-8111ECC2E5E4}"/>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6367195" y="31388"/>
          <a:ext cx="1862032" cy="319382"/>
        </a:xfrm>
        <a:prstGeom prst="rect">
          <a:avLst/>
        </a:prstGeom>
      </xdr:spPr>
    </xdr:pic>
    <xdr:clientData/>
  </xdr:twoCellAnchor>
  <xdr:twoCellAnchor editAs="oneCell">
    <xdr:from>
      <xdr:col>1</xdr:col>
      <xdr:colOff>723900</xdr:colOff>
      <xdr:row>5</xdr:row>
      <xdr:rowOff>1762125</xdr:rowOff>
    </xdr:from>
    <xdr:to>
      <xdr:col>9</xdr:col>
      <xdr:colOff>4162425</xdr:colOff>
      <xdr:row>7</xdr:row>
      <xdr:rowOff>1876425</xdr:rowOff>
    </xdr:to>
    <xdr:pic>
      <xdr:nvPicPr>
        <xdr:cNvPr id="2" name="Picture 1">
          <a:extLst>
            <a:ext uri="{FF2B5EF4-FFF2-40B4-BE49-F238E27FC236}">
              <a16:creationId xmlns:a16="http://schemas.microsoft.com/office/drawing/2014/main" id="{337E7758-0881-48C2-A6F0-76E7948793EB}"/>
            </a:ext>
            <a:ext uri="{147F2762-F138-4A5C-976F-8EAC2B608ADB}">
              <a16:predDERef xmlns:a16="http://schemas.microsoft.com/office/drawing/2014/main" pred="{73259CE1-EED9-4036-9A6E-8111ECC2E5E4}"/>
            </a:ext>
          </a:extLst>
        </xdr:cNvPr>
        <xdr:cNvPicPr>
          <a:picLocks noChangeAspect="1"/>
        </xdr:cNvPicPr>
      </xdr:nvPicPr>
      <xdr:blipFill>
        <a:blip xmlns:r="http://schemas.openxmlformats.org/officeDocument/2006/relationships" r:embed="rId2"/>
        <a:stretch>
          <a:fillRect/>
        </a:stretch>
      </xdr:blipFill>
      <xdr:spPr>
        <a:xfrm>
          <a:off x="3429000" y="8420100"/>
          <a:ext cx="13954125" cy="5276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8</xdr:col>
      <xdr:colOff>428342</xdr:colOff>
      <xdr:row>0</xdr:row>
      <xdr:rowOff>44721</xdr:rowOff>
    </xdr:from>
    <xdr:ext cx="1834467" cy="337363"/>
    <xdr:pic>
      <xdr:nvPicPr>
        <xdr:cNvPr id="8" name="Picture 1">
          <a:extLst>
            <a:ext uri="{FF2B5EF4-FFF2-40B4-BE49-F238E27FC236}">
              <a16:creationId xmlns:a16="http://schemas.microsoft.com/office/drawing/2014/main" id="{4A5B8747-6FF5-4744-8968-742D53DCEEC6}"/>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4050342" y="44721"/>
          <a:ext cx="1834467" cy="337363"/>
        </a:xfrm>
        <a:prstGeom prst="rect">
          <a:avLst/>
        </a:prstGeom>
      </xdr:spPr>
    </xdr:pic>
    <xdr:clientData/>
  </xdr:oneCellAnchor>
  <xdr:twoCellAnchor editAs="oneCell">
    <xdr:from>
      <xdr:col>0</xdr:col>
      <xdr:colOff>2409825</xdr:colOff>
      <xdr:row>6</xdr:row>
      <xdr:rowOff>3505200</xdr:rowOff>
    </xdr:from>
    <xdr:to>
      <xdr:col>4</xdr:col>
      <xdr:colOff>1543050</xdr:colOff>
      <xdr:row>24</xdr:row>
      <xdr:rowOff>1381125</xdr:rowOff>
    </xdr:to>
    <xdr:pic>
      <xdr:nvPicPr>
        <xdr:cNvPr id="2" name="Picture 1">
          <a:extLst>
            <a:ext uri="{FF2B5EF4-FFF2-40B4-BE49-F238E27FC236}">
              <a16:creationId xmlns:a16="http://schemas.microsoft.com/office/drawing/2014/main" id="{5C09036D-9A64-4D5F-B5CE-8413F6CD8C36}"/>
            </a:ext>
            <a:ext uri="{147F2762-F138-4A5C-976F-8EAC2B608ADB}">
              <a16:predDERef xmlns:a16="http://schemas.microsoft.com/office/drawing/2014/main" pred="{4A5B8747-6FF5-4744-8968-742D53DCEEC6}"/>
            </a:ext>
          </a:extLst>
        </xdr:cNvPr>
        <xdr:cNvPicPr>
          <a:picLocks noChangeAspect="1"/>
        </xdr:cNvPicPr>
      </xdr:nvPicPr>
      <xdr:blipFill>
        <a:blip xmlns:r="http://schemas.openxmlformats.org/officeDocument/2006/relationships" r:embed="rId2"/>
        <a:stretch>
          <a:fillRect/>
        </a:stretch>
      </xdr:blipFill>
      <xdr:spPr>
        <a:xfrm>
          <a:off x="2409825" y="11010900"/>
          <a:ext cx="13954125" cy="5276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3043827</xdr:colOff>
      <xdr:row>0</xdr:row>
      <xdr:rowOff>47715</xdr:rowOff>
    </xdr:from>
    <xdr:to>
      <xdr:col>9</xdr:col>
      <xdr:colOff>1664</xdr:colOff>
      <xdr:row>1</xdr:row>
      <xdr:rowOff>187936</xdr:rowOff>
    </xdr:to>
    <xdr:pic>
      <xdr:nvPicPr>
        <xdr:cNvPr id="3" name="Picture 1">
          <a:extLst>
            <a:ext uri="{FF2B5EF4-FFF2-40B4-BE49-F238E27FC236}">
              <a16:creationId xmlns:a16="http://schemas.microsoft.com/office/drawing/2014/main" id="{91A9E077-FE2E-41EF-9F20-00D7A31C6F5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1320941" y="47715"/>
          <a:ext cx="1771137" cy="286997"/>
        </a:xfrm>
        <a:prstGeom prst="rect">
          <a:avLst/>
        </a:prstGeom>
      </xdr:spPr>
    </xdr:pic>
    <xdr:clientData/>
  </xdr:twoCellAnchor>
  <xdr:twoCellAnchor editAs="oneCell">
    <xdr:from>
      <xdr:col>0</xdr:col>
      <xdr:colOff>2638425</xdr:colOff>
      <xdr:row>4</xdr:row>
      <xdr:rowOff>619125</xdr:rowOff>
    </xdr:from>
    <xdr:to>
      <xdr:col>7</xdr:col>
      <xdr:colOff>3657600</xdr:colOff>
      <xdr:row>21</xdr:row>
      <xdr:rowOff>1409700</xdr:rowOff>
    </xdr:to>
    <xdr:pic>
      <xdr:nvPicPr>
        <xdr:cNvPr id="2" name="Picture 1">
          <a:extLst>
            <a:ext uri="{FF2B5EF4-FFF2-40B4-BE49-F238E27FC236}">
              <a16:creationId xmlns:a16="http://schemas.microsoft.com/office/drawing/2014/main" id="{98BF75AB-84CC-461F-8EA2-5CC62F4230EF}"/>
            </a:ext>
            <a:ext uri="{147F2762-F138-4A5C-976F-8EAC2B608ADB}">
              <a16:predDERef xmlns:a16="http://schemas.microsoft.com/office/drawing/2014/main" pred="{91A9E077-FE2E-41EF-9F20-00D7A31C6F50}"/>
            </a:ext>
          </a:extLst>
        </xdr:cNvPr>
        <xdr:cNvPicPr>
          <a:picLocks noChangeAspect="1"/>
        </xdr:cNvPicPr>
      </xdr:nvPicPr>
      <xdr:blipFill>
        <a:blip xmlns:r="http://schemas.openxmlformats.org/officeDocument/2006/relationships" r:embed="rId2"/>
        <a:stretch>
          <a:fillRect/>
        </a:stretch>
      </xdr:blipFill>
      <xdr:spPr>
        <a:xfrm>
          <a:off x="2638425" y="5248275"/>
          <a:ext cx="13954125" cy="5276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2968987</xdr:colOff>
      <xdr:row>0</xdr:row>
      <xdr:rowOff>29755</xdr:rowOff>
    </xdr:from>
    <xdr:to>
      <xdr:col>9</xdr:col>
      <xdr:colOff>1844</xdr:colOff>
      <xdr:row>1</xdr:row>
      <xdr:rowOff>180136</xdr:rowOff>
    </xdr:to>
    <xdr:pic>
      <xdr:nvPicPr>
        <xdr:cNvPr id="3" name="Picture 1">
          <a:extLst>
            <a:ext uri="{FF2B5EF4-FFF2-40B4-BE49-F238E27FC236}">
              <a16:creationId xmlns:a16="http://schemas.microsoft.com/office/drawing/2014/main" id="{A510719E-5522-43A0-84E6-8F32829DDC4B}"/>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1246101" y="29755"/>
          <a:ext cx="1856952" cy="304142"/>
        </a:xfrm>
        <a:prstGeom prst="rect">
          <a:avLst/>
        </a:prstGeom>
      </xdr:spPr>
    </xdr:pic>
    <xdr:clientData/>
  </xdr:twoCellAnchor>
  <xdr:twoCellAnchor editAs="oneCell">
    <xdr:from>
      <xdr:col>0</xdr:col>
      <xdr:colOff>0</xdr:colOff>
      <xdr:row>5</xdr:row>
      <xdr:rowOff>1276350</xdr:rowOff>
    </xdr:from>
    <xdr:to>
      <xdr:col>7</xdr:col>
      <xdr:colOff>981075</xdr:colOff>
      <xdr:row>7</xdr:row>
      <xdr:rowOff>1943100</xdr:rowOff>
    </xdr:to>
    <xdr:pic>
      <xdr:nvPicPr>
        <xdr:cNvPr id="2" name="Picture 1">
          <a:extLst>
            <a:ext uri="{FF2B5EF4-FFF2-40B4-BE49-F238E27FC236}">
              <a16:creationId xmlns:a16="http://schemas.microsoft.com/office/drawing/2014/main" id="{1B284AA6-361D-4052-B530-A4A7EDFA6B16}"/>
            </a:ext>
            <a:ext uri="{147F2762-F138-4A5C-976F-8EAC2B608ADB}">
              <a16:predDERef xmlns:a16="http://schemas.microsoft.com/office/drawing/2014/main" pred="{A510719E-5522-43A0-84E6-8F32829DDC4B}"/>
            </a:ext>
          </a:extLst>
        </xdr:cNvPr>
        <xdr:cNvPicPr>
          <a:picLocks noChangeAspect="1"/>
        </xdr:cNvPicPr>
      </xdr:nvPicPr>
      <xdr:blipFill>
        <a:blip xmlns:r="http://schemas.openxmlformats.org/officeDocument/2006/relationships" r:embed="rId2"/>
        <a:stretch>
          <a:fillRect/>
        </a:stretch>
      </xdr:blipFill>
      <xdr:spPr>
        <a:xfrm>
          <a:off x="0" y="7038975"/>
          <a:ext cx="13954125" cy="5276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3095897</xdr:colOff>
      <xdr:row>0</xdr:row>
      <xdr:rowOff>51526</xdr:rowOff>
    </xdr:from>
    <xdr:to>
      <xdr:col>12</xdr:col>
      <xdr:colOff>3114</xdr:colOff>
      <xdr:row>1</xdr:row>
      <xdr:rowOff>226128</xdr:rowOff>
    </xdr:to>
    <xdr:pic>
      <xdr:nvPicPr>
        <xdr:cNvPr id="3" name="Picture 1">
          <a:extLst>
            <a:ext uri="{FF2B5EF4-FFF2-40B4-BE49-F238E27FC236}">
              <a16:creationId xmlns:a16="http://schemas.microsoft.com/office/drawing/2014/main" id="{0F2FD035-7F75-4A2C-BEC2-66A110C60270}"/>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0937583" y="51526"/>
          <a:ext cx="1695117" cy="302056"/>
        </a:xfrm>
        <a:prstGeom prst="rect">
          <a:avLst/>
        </a:prstGeom>
      </xdr:spPr>
    </xdr:pic>
    <xdr:clientData/>
  </xdr:twoCellAnchor>
  <xdr:twoCellAnchor editAs="oneCell">
    <xdr:from>
      <xdr:col>0</xdr:col>
      <xdr:colOff>1781175</xdr:colOff>
      <xdr:row>5</xdr:row>
      <xdr:rowOff>419100</xdr:rowOff>
    </xdr:from>
    <xdr:to>
      <xdr:col>9</xdr:col>
      <xdr:colOff>3609975</xdr:colOff>
      <xdr:row>16</xdr:row>
      <xdr:rowOff>85725</xdr:rowOff>
    </xdr:to>
    <xdr:pic>
      <xdr:nvPicPr>
        <xdr:cNvPr id="2" name="Picture 1">
          <a:extLst>
            <a:ext uri="{FF2B5EF4-FFF2-40B4-BE49-F238E27FC236}">
              <a16:creationId xmlns:a16="http://schemas.microsoft.com/office/drawing/2014/main" id="{E71328D7-39BA-4B19-9F5E-7E42339A5FFA}"/>
            </a:ext>
            <a:ext uri="{147F2762-F138-4A5C-976F-8EAC2B608ADB}">
              <a16:predDERef xmlns:a16="http://schemas.microsoft.com/office/drawing/2014/main" pred="{0F2FD035-7F75-4A2C-BEC2-66A110C60270}"/>
            </a:ext>
          </a:extLst>
        </xdr:cNvPr>
        <xdr:cNvPicPr>
          <a:picLocks noChangeAspect="1"/>
        </xdr:cNvPicPr>
      </xdr:nvPicPr>
      <xdr:blipFill>
        <a:blip xmlns:r="http://schemas.openxmlformats.org/officeDocument/2006/relationships" r:embed="rId2"/>
        <a:stretch>
          <a:fillRect/>
        </a:stretch>
      </xdr:blipFill>
      <xdr:spPr>
        <a:xfrm>
          <a:off x="1781175" y="7981950"/>
          <a:ext cx="13954125" cy="5276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2242184</xdr:colOff>
      <xdr:row>0</xdr:row>
      <xdr:rowOff>105319</xdr:rowOff>
    </xdr:from>
    <xdr:to>
      <xdr:col>10</xdr:col>
      <xdr:colOff>789939</xdr:colOff>
      <xdr:row>2</xdr:row>
      <xdr:rowOff>76200</xdr:rowOff>
    </xdr:to>
    <xdr:pic>
      <xdr:nvPicPr>
        <xdr:cNvPr id="12" name="Picture 11" descr="Internet for All">
          <a:extLst>
            <a:ext uri="{FF2B5EF4-FFF2-40B4-BE49-F238E27FC236}">
              <a16:creationId xmlns:a16="http://schemas.microsoft.com/office/drawing/2014/main" id="{E8ABCBD0-7491-4DFF-9329-79C9A92D10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30384" y="105319"/>
          <a:ext cx="843915" cy="336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883920</xdr:colOff>
      <xdr:row>0</xdr:row>
      <xdr:rowOff>140318</xdr:rowOff>
    </xdr:from>
    <xdr:to>
      <xdr:col>10</xdr:col>
      <xdr:colOff>2143760</xdr:colOff>
      <xdr:row>2</xdr:row>
      <xdr:rowOff>52030</xdr:rowOff>
    </xdr:to>
    <xdr:pic>
      <xdr:nvPicPr>
        <xdr:cNvPr id="13" name="Picture 12">
          <a:extLst>
            <a:ext uri="{FF2B5EF4-FFF2-40B4-BE49-F238E27FC236}">
              <a16:creationId xmlns:a16="http://schemas.microsoft.com/office/drawing/2014/main" id="{C5DA3BB2-4F23-461D-9AC4-2E9EA27239A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2"/>
        <a:stretch>
          <a:fillRect/>
        </a:stretch>
      </xdr:blipFill>
      <xdr:spPr>
        <a:xfrm>
          <a:off x="23073360" y="140318"/>
          <a:ext cx="1272540" cy="293982"/>
        </a:xfrm>
        <a:prstGeom prst="rect">
          <a:avLst/>
        </a:prstGeom>
      </xdr:spPr>
    </xdr:pic>
    <xdr:clientData/>
  </xdr:twoCellAnchor>
  <xdr:twoCellAnchor>
    <xdr:from>
      <xdr:col>0</xdr:col>
      <xdr:colOff>86940</xdr:colOff>
      <xdr:row>0</xdr:row>
      <xdr:rowOff>72038</xdr:rowOff>
    </xdr:from>
    <xdr:to>
      <xdr:col>0</xdr:col>
      <xdr:colOff>544140</xdr:colOff>
      <xdr:row>2</xdr:row>
      <xdr:rowOff>194219</xdr:rowOff>
    </xdr:to>
    <xdr:sp macro="" textlink="">
      <xdr:nvSpPr>
        <xdr:cNvPr id="4" name="Google Shape;53;p1">
          <a:extLst>
            <a:ext uri="{FF2B5EF4-FFF2-40B4-BE49-F238E27FC236}">
              <a16:creationId xmlns:a16="http://schemas.microsoft.com/office/drawing/2014/main" id="{2C7D6E5B-1707-47E4-8A53-D41E880D4B27}"/>
            </a:ext>
          </a:extLst>
        </xdr:cNvPr>
        <xdr:cNvSpPr/>
      </xdr:nvSpPr>
      <xdr:spPr>
        <a:xfrm>
          <a:off x="86940" y="72038"/>
          <a:ext cx="457200" cy="482399"/>
        </a:xfrm>
        <a:prstGeom prst="rect">
          <a:avLst/>
        </a:prstGeom>
        <a:blipFill rotWithShape="1">
          <a:blip xmlns:r="http://schemas.openxmlformats.org/officeDocument/2006/relationships" r:embed="rId3">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656971</xdr:colOff>
      <xdr:row>0</xdr:row>
      <xdr:rowOff>72708</xdr:rowOff>
    </xdr:from>
    <xdr:to>
      <xdr:col>0</xdr:col>
      <xdr:colOff>1114171</xdr:colOff>
      <xdr:row>2</xdr:row>
      <xdr:rowOff>194254</xdr:rowOff>
    </xdr:to>
    <xdr:sp macro="" textlink="">
      <xdr:nvSpPr>
        <xdr:cNvPr id="5" name="Google Shape;54;p1">
          <a:extLst>
            <a:ext uri="{FF2B5EF4-FFF2-40B4-BE49-F238E27FC236}">
              <a16:creationId xmlns:a16="http://schemas.microsoft.com/office/drawing/2014/main" id="{EEFDA460-BE1F-493B-9F37-3BF26B848776}"/>
            </a:ext>
          </a:extLst>
        </xdr:cNvPr>
        <xdr:cNvSpPr/>
      </xdr:nvSpPr>
      <xdr:spPr>
        <a:xfrm>
          <a:off x="656971" y="72708"/>
          <a:ext cx="457200" cy="481764"/>
        </a:xfrm>
        <a:prstGeom prst="rect">
          <a:avLst/>
        </a:prstGeom>
        <a:blipFill rotWithShape="1">
          <a:blip xmlns:r="http://schemas.openxmlformats.org/officeDocument/2006/relationships" r:embed="rId4">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0</xdr:col>
      <xdr:colOff>3276600</xdr:colOff>
      <xdr:row>10</xdr:row>
      <xdr:rowOff>1095375</xdr:rowOff>
    </xdr:from>
    <xdr:to>
      <xdr:col>8</xdr:col>
      <xdr:colOff>123825</xdr:colOff>
      <xdr:row>24</xdr:row>
      <xdr:rowOff>800100</xdr:rowOff>
    </xdr:to>
    <xdr:pic>
      <xdr:nvPicPr>
        <xdr:cNvPr id="2" name="Picture 1">
          <a:extLst>
            <a:ext uri="{FF2B5EF4-FFF2-40B4-BE49-F238E27FC236}">
              <a16:creationId xmlns:a16="http://schemas.microsoft.com/office/drawing/2014/main" id="{0322A293-1DE6-4A4D-B713-ECEFFE1F7601}"/>
            </a:ext>
            <a:ext uri="{147F2762-F138-4A5C-976F-8EAC2B608ADB}">
              <a16:predDERef xmlns:a16="http://schemas.microsoft.com/office/drawing/2014/main" pred="{EEFDA460-BE1F-493B-9F37-3BF26B848776}"/>
            </a:ext>
          </a:extLst>
        </xdr:cNvPr>
        <xdr:cNvPicPr>
          <a:picLocks noChangeAspect="1"/>
        </xdr:cNvPicPr>
      </xdr:nvPicPr>
      <xdr:blipFill>
        <a:blip xmlns:r="http://schemas.openxmlformats.org/officeDocument/2006/relationships" r:embed="rId5"/>
        <a:stretch>
          <a:fillRect/>
        </a:stretch>
      </xdr:blipFill>
      <xdr:spPr>
        <a:xfrm>
          <a:off x="3276600" y="4991100"/>
          <a:ext cx="13954125" cy="5276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664210</xdr:colOff>
      <xdr:row>0</xdr:row>
      <xdr:rowOff>85725</xdr:rowOff>
    </xdr:from>
    <xdr:ext cx="1089253" cy="437384"/>
    <xdr:pic>
      <xdr:nvPicPr>
        <xdr:cNvPr id="6" name="Picture 3" descr="Internet for All">
          <a:extLst>
            <a:ext uri="{FF2B5EF4-FFF2-40B4-BE49-F238E27FC236}">
              <a16:creationId xmlns:a16="http://schemas.microsoft.com/office/drawing/2014/main" id="{61547210-ECB3-4035-9754-7E661BCA0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66885" y="85725"/>
          <a:ext cx="1089253" cy="4373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478044</xdr:colOff>
      <xdr:row>0</xdr:row>
      <xdr:rowOff>145489</xdr:rowOff>
    </xdr:from>
    <xdr:ext cx="1719109" cy="304777"/>
    <xdr:pic>
      <xdr:nvPicPr>
        <xdr:cNvPr id="7" name="Picture 4">
          <a:extLst>
            <a:ext uri="{FF2B5EF4-FFF2-40B4-BE49-F238E27FC236}">
              <a16:creationId xmlns:a16="http://schemas.microsoft.com/office/drawing/2014/main" id="{C0B076BB-329F-4F32-ADDC-5CA6B2316D93}"/>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2"/>
        <a:stretch>
          <a:fillRect/>
        </a:stretch>
      </xdr:blipFill>
      <xdr:spPr>
        <a:xfrm>
          <a:off x="23233269" y="145489"/>
          <a:ext cx="1719109" cy="304777"/>
        </a:xfrm>
        <a:prstGeom prst="rect">
          <a:avLst/>
        </a:prstGeom>
      </xdr:spPr>
    </xdr:pic>
    <xdr:clientData/>
  </xdr:oneCellAnchor>
  <xdr:twoCellAnchor>
    <xdr:from>
      <xdr:col>0</xdr:col>
      <xdr:colOff>76200</xdr:colOff>
      <xdr:row>0</xdr:row>
      <xdr:rowOff>57150</xdr:rowOff>
    </xdr:from>
    <xdr:to>
      <xdr:col>0</xdr:col>
      <xdr:colOff>533400</xdr:colOff>
      <xdr:row>2</xdr:row>
      <xdr:rowOff>169979</xdr:rowOff>
    </xdr:to>
    <xdr:sp macro="" textlink="">
      <xdr:nvSpPr>
        <xdr:cNvPr id="8" name="Google Shape;53;p1">
          <a:extLst>
            <a:ext uri="{FF2B5EF4-FFF2-40B4-BE49-F238E27FC236}">
              <a16:creationId xmlns:a16="http://schemas.microsoft.com/office/drawing/2014/main" id="{B0A2BE0F-2383-4F98-8222-48A515F68F0F}"/>
            </a:ext>
          </a:extLst>
        </xdr:cNvPr>
        <xdr:cNvSpPr/>
      </xdr:nvSpPr>
      <xdr:spPr>
        <a:xfrm>
          <a:off x="76200" y="57150"/>
          <a:ext cx="457200" cy="465254"/>
        </a:xfrm>
        <a:prstGeom prst="rect">
          <a:avLst/>
        </a:prstGeom>
        <a:blipFill rotWithShape="1">
          <a:blip xmlns:r="http://schemas.openxmlformats.org/officeDocument/2006/relationships" r:embed="rId3">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636706</xdr:colOff>
      <xdr:row>0</xdr:row>
      <xdr:rowOff>63535</xdr:rowOff>
    </xdr:from>
    <xdr:to>
      <xdr:col>0</xdr:col>
      <xdr:colOff>1093906</xdr:colOff>
      <xdr:row>2</xdr:row>
      <xdr:rowOff>185254</xdr:rowOff>
    </xdr:to>
    <xdr:sp macro="" textlink="">
      <xdr:nvSpPr>
        <xdr:cNvPr id="9" name="Google Shape;54;p1">
          <a:extLst>
            <a:ext uri="{FF2B5EF4-FFF2-40B4-BE49-F238E27FC236}">
              <a16:creationId xmlns:a16="http://schemas.microsoft.com/office/drawing/2014/main" id="{3715AF5A-C488-4DDD-BDFF-D7941357357F}"/>
            </a:ext>
          </a:extLst>
        </xdr:cNvPr>
        <xdr:cNvSpPr/>
      </xdr:nvSpPr>
      <xdr:spPr>
        <a:xfrm>
          <a:off x="636706" y="63535"/>
          <a:ext cx="457200" cy="474144"/>
        </a:xfrm>
        <a:prstGeom prst="rect">
          <a:avLst/>
        </a:prstGeom>
        <a:blipFill rotWithShape="1">
          <a:blip xmlns:r="http://schemas.openxmlformats.org/officeDocument/2006/relationships" r:embed="rId4">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1</xdr:col>
      <xdr:colOff>1019175</xdr:colOff>
      <xdr:row>11</xdr:row>
      <xdr:rowOff>333375</xdr:rowOff>
    </xdr:from>
    <xdr:to>
      <xdr:col>12</xdr:col>
      <xdr:colOff>361950</xdr:colOff>
      <xdr:row>27</xdr:row>
      <xdr:rowOff>828675</xdr:rowOff>
    </xdr:to>
    <xdr:pic>
      <xdr:nvPicPr>
        <xdr:cNvPr id="3" name="Picture 2">
          <a:extLst>
            <a:ext uri="{FF2B5EF4-FFF2-40B4-BE49-F238E27FC236}">
              <a16:creationId xmlns:a16="http://schemas.microsoft.com/office/drawing/2014/main" id="{26461FAF-0D75-4DB4-846D-240791B8D272}"/>
            </a:ext>
            <a:ext uri="{147F2762-F138-4A5C-976F-8EAC2B608ADB}">
              <a16:predDERef xmlns:a16="http://schemas.microsoft.com/office/drawing/2014/main" pred="{3715AF5A-C488-4DDD-BDFF-D7941357357F}"/>
            </a:ext>
          </a:extLst>
        </xdr:cNvPr>
        <xdr:cNvPicPr>
          <a:picLocks noChangeAspect="1"/>
        </xdr:cNvPicPr>
      </xdr:nvPicPr>
      <xdr:blipFill>
        <a:blip xmlns:r="http://schemas.openxmlformats.org/officeDocument/2006/relationships" r:embed="rId5"/>
        <a:stretch>
          <a:fillRect/>
        </a:stretch>
      </xdr:blipFill>
      <xdr:spPr>
        <a:xfrm>
          <a:off x="4381500" y="6353175"/>
          <a:ext cx="13954125" cy="5276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4</xdr:col>
      <xdr:colOff>816610</xdr:colOff>
      <xdr:row>0</xdr:row>
      <xdr:rowOff>85725</xdr:rowOff>
    </xdr:from>
    <xdr:ext cx="1089253" cy="437384"/>
    <xdr:pic>
      <xdr:nvPicPr>
        <xdr:cNvPr id="690" name="Picture 3" descr="Internet for All">
          <a:extLst>
            <a:ext uri="{FF2B5EF4-FFF2-40B4-BE49-F238E27FC236}">
              <a16:creationId xmlns:a16="http://schemas.microsoft.com/office/drawing/2014/main" id="{6863A033-86C2-4BF1-84B0-1A0C966ED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4735" y="85725"/>
          <a:ext cx="1089253" cy="4373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2017919</xdr:colOff>
      <xdr:row>0</xdr:row>
      <xdr:rowOff>145489</xdr:rowOff>
    </xdr:from>
    <xdr:ext cx="1719109" cy="304777"/>
    <xdr:pic>
      <xdr:nvPicPr>
        <xdr:cNvPr id="691" name="Picture 4">
          <a:extLst>
            <a:ext uri="{FF2B5EF4-FFF2-40B4-BE49-F238E27FC236}">
              <a16:creationId xmlns:a16="http://schemas.microsoft.com/office/drawing/2014/main" id="{30F7EF22-A36C-45F9-AB99-E0DF91DB18A7}"/>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2"/>
        <a:stretch>
          <a:fillRect/>
        </a:stretch>
      </xdr:blipFill>
      <xdr:spPr>
        <a:xfrm>
          <a:off x="12416044" y="145489"/>
          <a:ext cx="1719109" cy="304777"/>
        </a:xfrm>
        <a:prstGeom prst="rect">
          <a:avLst/>
        </a:prstGeom>
      </xdr:spPr>
    </xdr:pic>
    <xdr:clientData/>
  </xdr:oneCellAnchor>
  <xdr:twoCellAnchor>
    <xdr:from>
      <xdr:col>0</xdr:col>
      <xdr:colOff>119742</xdr:colOff>
      <xdr:row>0</xdr:row>
      <xdr:rowOff>43544</xdr:rowOff>
    </xdr:from>
    <xdr:to>
      <xdr:col>0</xdr:col>
      <xdr:colOff>576942</xdr:colOff>
      <xdr:row>2</xdr:row>
      <xdr:rowOff>149569</xdr:rowOff>
    </xdr:to>
    <xdr:sp macro="" textlink="">
      <xdr:nvSpPr>
        <xdr:cNvPr id="6" name="Google Shape;53;p1">
          <a:extLst>
            <a:ext uri="{FF2B5EF4-FFF2-40B4-BE49-F238E27FC236}">
              <a16:creationId xmlns:a16="http://schemas.microsoft.com/office/drawing/2014/main" id="{0ABD0DC0-4B3B-4B50-9A72-A8A052054DDC}"/>
            </a:ext>
          </a:extLst>
        </xdr:cNvPr>
        <xdr:cNvSpPr/>
      </xdr:nvSpPr>
      <xdr:spPr>
        <a:xfrm>
          <a:off x="119742" y="43544"/>
          <a:ext cx="457200" cy="465254"/>
        </a:xfrm>
        <a:prstGeom prst="rect">
          <a:avLst/>
        </a:prstGeom>
        <a:blipFill rotWithShape="1">
          <a:blip xmlns:r="http://schemas.openxmlformats.org/officeDocument/2006/relationships" r:embed="rId3">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0</xdr:col>
      <xdr:colOff>680248</xdr:colOff>
      <xdr:row>0</xdr:row>
      <xdr:rowOff>49929</xdr:rowOff>
    </xdr:from>
    <xdr:to>
      <xdr:col>0</xdr:col>
      <xdr:colOff>1137448</xdr:colOff>
      <xdr:row>2</xdr:row>
      <xdr:rowOff>164844</xdr:rowOff>
    </xdr:to>
    <xdr:sp macro="" textlink="">
      <xdr:nvSpPr>
        <xdr:cNvPr id="7" name="Google Shape;54;p1">
          <a:extLst>
            <a:ext uri="{FF2B5EF4-FFF2-40B4-BE49-F238E27FC236}">
              <a16:creationId xmlns:a16="http://schemas.microsoft.com/office/drawing/2014/main" id="{599A5C8B-8049-4BF3-8443-3BDB7591D203}"/>
            </a:ext>
          </a:extLst>
        </xdr:cNvPr>
        <xdr:cNvSpPr/>
      </xdr:nvSpPr>
      <xdr:spPr>
        <a:xfrm>
          <a:off x="680248" y="49929"/>
          <a:ext cx="457200" cy="474144"/>
        </a:xfrm>
        <a:prstGeom prst="rect">
          <a:avLst/>
        </a:prstGeom>
        <a:blipFill rotWithShape="1">
          <a:blip xmlns:r="http://schemas.openxmlformats.org/officeDocument/2006/relationships" r:embed="rId4">
            <a:alphaModFix/>
          </a:blip>
          <a:stretch>
            <a:fillRect/>
          </a:stretch>
        </a:blipFill>
        <a:ln>
          <a:noFill/>
        </a:ln>
      </xdr:spPr>
      <xdr:txBody>
        <a:bodyPr spcFirstLastPara="1" wrap="square" lIns="0" tIns="0" rIns="0" bIns="0" anchor="t" anchorCtr="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editAs="oneCell">
    <xdr:from>
      <xdr:col>1</xdr:col>
      <xdr:colOff>1971675</xdr:colOff>
      <xdr:row>5</xdr:row>
      <xdr:rowOff>1066800</xdr:rowOff>
    </xdr:from>
    <xdr:to>
      <xdr:col>6</xdr:col>
      <xdr:colOff>409575</xdr:colOff>
      <xdr:row>13</xdr:row>
      <xdr:rowOff>1295400</xdr:rowOff>
    </xdr:to>
    <xdr:pic>
      <xdr:nvPicPr>
        <xdr:cNvPr id="2" name="Picture 1">
          <a:extLst>
            <a:ext uri="{FF2B5EF4-FFF2-40B4-BE49-F238E27FC236}">
              <a16:creationId xmlns:a16="http://schemas.microsoft.com/office/drawing/2014/main" id="{E1D58AB2-4E97-4924-83B6-39A30344677A}"/>
            </a:ext>
            <a:ext uri="{147F2762-F138-4A5C-976F-8EAC2B608ADB}">
              <a16:predDERef xmlns:a16="http://schemas.microsoft.com/office/drawing/2014/main" pred="{599A5C8B-8049-4BF3-8443-3BDB7591D203}"/>
            </a:ext>
          </a:extLst>
        </xdr:cNvPr>
        <xdr:cNvPicPr>
          <a:picLocks noChangeAspect="1"/>
        </xdr:cNvPicPr>
      </xdr:nvPicPr>
      <xdr:blipFill>
        <a:blip xmlns:r="http://schemas.openxmlformats.org/officeDocument/2006/relationships" r:embed="rId5"/>
        <a:stretch>
          <a:fillRect/>
        </a:stretch>
      </xdr:blipFill>
      <xdr:spPr>
        <a:xfrm>
          <a:off x="5334000" y="2886075"/>
          <a:ext cx="13954125" cy="5276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3059561</xdr:colOff>
      <xdr:row>0</xdr:row>
      <xdr:rowOff>28062</xdr:rowOff>
    </xdr:from>
    <xdr:to>
      <xdr:col>15</xdr:col>
      <xdr:colOff>1182</xdr:colOff>
      <xdr:row>1</xdr:row>
      <xdr:rowOff>187878</xdr:rowOff>
    </xdr:to>
    <xdr:pic>
      <xdr:nvPicPr>
        <xdr:cNvPr id="4" name="Picture 2">
          <a:extLst>
            <a:ext uri="{FF2B5EF4-FFF2-40B4-BE49-F238E27FC236}">
              <a16:creationId xmlns:a16="http://schemas.microsoft.com/office/drawing/2014/main" id="{B78E2AFD-AECB-4113-81C8-AF51F5F1F4E3}"/>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3328761" y="28062"/>
          <a:ext cx="1759684" cy="270792"/>
        </a:xfrm>
        <a:prstGeom prst="rect">
          <a:avLst/>
        </a:prstGeom>
      </xdr:spPr>
    </xdr:pic>
    <xdr:clientData/>
  </xdr:twoCellAnchor>
  <xdr:twoCellAnchor editAs="oneCell">
    <xdr:from>
      <xdr:col>1</xdr:col>
      <xdr:colOff>457200</xdr:colOff>
      <xdr:row>7</xdr:row>
      <xdr:rowOff>1857375</xdr:rowOff>
    </xdr:from>
    <xdr:to>
      <xdr:col>13</xdr:col>
      <xdr:colOff>1362075</xdr:colOff>
      <xdr:row>8</xdr:row>
      <xdr:rowOff>1943100</xdr:rowOff>
    </xdr:to>
    <xdr:pic>
      <xdr:nvPicPr>
        <xdr:cNvPr id="2" name="Picture 1">
          <a:extLst>
            <a:ext uri="{FF2B5EF4-FFF2-40B4-BE49-F238E27FC236}">
              <a16:creationId xmlns:a16="http://schemas.microsoft.com/office/drawing/2014/main" id="{9E21217A-3EED-9950-31AF-9A8B70F6F476}"/>
            </a:ext>
            <a:ext uri="{147F2762-F138-4A5C-976F-8EAC2B608ADB}">
              <a16:predDERef xmlns:a16="http://schemas.microsoft.com/office/drawing/2014/main" pred="{B78E2AFD-AECB-4113-81C8-AF51F5F1F4E3}"/>
            </a:ext>
          </a:extLst>
        </xdr:cNvPr>
        <xdr:cNvPicPr>
          <a:picLocks noChangeAspect="1"/>
        </xdr:cNvPicPr>
      </xdr:nvPicPr>
      <xdr:blipFill>
        <a:blip xmlns:r="http://schemas.openxmlformats.org/officeDocument/2006/relationships" r:embed="rId2"/>
        <a:stretch>
          <a:fillRect/>
        </a:stretch>
      </xdr:blipFill>
      <xdr:spPr>
        <a:xfrm>
          <a:off x="2286000" y="7172325"/>
          <a:ext cx="13954125" cy="5276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2533650</xdr:colOff>
      <xdr:row>0</xdr:row>
      <xdr:rowOff>38100</xdr:rowOff>
    </xdr:from>
    <xdr:to>
      <xdr:col>15</xdr:col>
      <xdr:colOff>6496</xdr:colOff>
      <xdr:row>1</xdr:row>
      <xdr:rowOff>201816</xdr:rowOff>
    </xdr:to>
    <xdr:pic>
      <xdr:nvPicPr>
        <xdr:cNvPr id="2" name="Picture 1">
          <a:extLst>
            <a:ext uri="{FF2B5EF4-FFF2-40B4-BE49-F238E27FC236}">
              <a16:creationId xmlns:a16="http://schemas.microsoft.com/office/drawing/2014/main" id="{73C48299-0F5A-41C4-9830-04919C013634}"/>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6184225" y="38100"/>
          <a:ext cx="2303217" cy="334531"/>
        </a:xfrm>
        <a:prstGeom prst="rect">
          <a:avLst/>
        </a:prstGeom>
      </xdr:spPr>
    </xdr:pic>
    <xdr:clientData/>
  </xdr:twoCellAnchor>
  <xdr:twoCellAnchor editAs="oneCell">
    <xdr:from>
      <xdr:col>1</xdr:col>
      <xdr:colOff>161925</xdr:colOff>
      <xdr:row>5</xdr:row>
      <xdr:rowOff>95250</xdr:rowOff>
    </xdr:from>
    <xdr:to>
      <xdr:col>13</xdr:col>
      <xdr:colOff>666750</xdr:colOff>
      <xdr:row>7</xdr:row>
      <xdr:rowOff>638175</xdr:rowOff>
    </xdr:to>
    <xdr:pic>
      <xdr:nvPicPr>
        <xdr:cNvPr id="3" name="Picture 2">
          <a:extLst>
            <a:ext uri="{FF2B5EF4-FFF2-40B4-BE49-F238E27FC236}">
              <a16:creationId xmlns:a16="http://schemas.microsoft.com/office/drawing/2014/main" id="{6B3EF37B-1463-4185-AC71-FD7F453E30B7}"/>
            </a:ext>
            <a:ext uri="{147F2762-F138-4A5C-976F-8EAC2B608ADB}">
              <a16:predDERef xmlns:a16="http://schemas.microsoft.com/office/drawing/2014/main" pred="{73C48299-0F5A-41C4-9830-04919C013634}"/>
            </a:ext>
          </a:extLst>
        </xdr:cNvPr>
        <xdr:cNvPicPr>
          <a:picLocks noChangeAspect="1"/>
        </xdr:cNvPicPr>
      </xdr:nvPicPr>
      <xdr:blipFill>
        <a:blip xmlns:r="http://schemas.openxmlformats.org/officeDocument/2006/relationships" r:embed="rId2"/>
        <a:stretch>
          <a:fillRect/>
        </a:stretch>
      </xdr:blipFill>
      <xdr:spPr>
        <a:xfrm>
          <a:off x="4886325" y="7162800"/>
          <a:ext cx="13954125" cy="5276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3053715</xdr:colOff>
      <xdr:row>0</xdr:row>
      <xdr:rowOff>74930</xdr:rowOff>
    </xdr:from>
    <xdr:to>
      <xdr:col>10</xdr:col>
      <xdr:colOff>575</xdr:colOff>
      <xdr:row>1</xdr:row>
      <xdr:rowOff>229756</xdr:rowOff>
    </xdr:to>
    <xdr:pic>
      <xdr:nvPicPr>
        <xdr:cNvPr id="3" name="Picture 2">
          <a:extLst>
            <a:ext uri="{FF2B5EF4-FFF2-40B4-BE49-F238E27FC236}">
              <a16:creationId xmlns:a16="http://schemas.microsoft.com/office/drawing/2014/main" id="{3E174184-5F63-41C2-9471-9272513A9007}"/>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4180165" y="74930"/>
          <a:ext cx="1734760" cy="316751"/>
        </a:xfrm>
        <a:prstGeom prst="rect">
          <a:avLst/>
        </a:prstGeom>
      </xdr:spPr>
    </xdr:pic>
    <xdr:clientData/>
  </xdr:twoCellAnchor>
  <xdr:twoCellAnchor editAs="oneCell">
    <xdr:from>
      <xdr:col>0</xdr:col>
      <xdr:colOff>2238375</xdr:colOff>
      <xdr:row>5</xdr:row>
      <xdr:rowOff>1571625</xdr:rowOff>
    </xdr:from>
    <xdr:to>
      <xdr:col>8</xdr:col>
      <xdr:colOff>457200</xdr:colOff>
      <xdr:row>25</xdr:row>
      <xdr:rowOff>0</xdr:rowOff>
    </xdr:to>
    <xdr:pic>
      <xdr:nvPicPr>
        <xdr:cNvPr id="2" name="Picture 1">
          <a:extLst>
            <a:ext uri="{FF2B5EF4-FFF2-40B4-BE49-F238E27FC236}">
              <a16:creationId xmlns:a16="http://schemas.microsoft.com/office/drawing/2014/main" id="{3B212C30-BAE3-4698-B8A7-D0968A01CD0F}"/>
            </a:ext>
            <a:ext uri="{147F2762-F138-4A5C-976F-8EAC2B608ADB}">
              <a16:predDERef xmlns:a16="http://schemas.microsoft.com/office/drawing/2014/main" pred="{3E174184-5F63-41C2-9471-9272513A9007}"/>
            </a:ext>
          </a:extLst>
        </xdr:cNvPr>
        <xdr:cNvPicPr>
          <a:picLocks noChangeAspect="1"/>
        </xdr:cNvPicPr>
      </xdr:nvPicPr>
      <xdr:blipFill>
        <a:blip xmlns:r="http://schemas.openxmlformats.org/officeDocument/2006/relationships" r:embed="rId2"/>
        <a:stretch>
          <a:fillRect/>
        </a:stretch>
      </xdr:blipFill>
      <xdr:spPr>
        <a:xfrm>
          <a:off x="2238375" y="7115175"/>
          <a:ext cx="13954125" cy="5276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2834731</xdr:colOff>
      <xdr:row>0</xdr:row>
      <xdr:rowOff>32023</xdr:rowOff>
    </xdr:from>
    <xdr:to>
      <xdr:col>10</xdr:col>
      <xdr:colOff>303</xdr:colOff>
      <xdr:row>1</xdr:row>
      <xdr:rowOff>263684</xdr:rowOff>
    </xdr:to>
    <xdr:pic>
      <xdr:nvPicPr>
        <xdr:cNvPr id="2" name="Picture 1">
          <a:extLst>
            <a:ext uri="{FF2B5EF4-FFF2-40B4-BE49-F238E27FC236}">
              <a16:creationId xmlns:a16="http://schemas.microsoft.com/office/drawing/2014/main" id="{F4075874-8BF9-481E-9DA5-7E5B38115018}"/>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3970706" y="32023"/>
          <a:ext cx="2010622" cy="365646"/>
        </a:xfrm>
        <a:prstGeom prst="rect">
          <a:avLst/>
        </a:prstGeom>
      </xdr:spPr>
    </xdr:pic>
    <xdr:clientData/>
  </xdr:twoCellAnchor>
  <xdr:twoCellAnchor editAs="oneCell">
    <xdr:from>
      <xdr:col>0</xdr:col>
      <xdr:colOff>2600325</xdr:colOff>
      <xdr:row>6</xdr:row>
      <xdr:rowOff>1695450</xdr:rowOff>
    </xdr:from>
    <xdr:to>
      <xdr:col>8</xdr:col>
      <xdr:colOff>828675</xdr:colOff>
      <xdr:row>7</xdr:row>
      <xdr:rowOff>1905000</xdr:rowOff>
    </xdr:to>
    <xdr:pic>
      <xdr:nvPicPr>
        <xdr:cNvPr id="3" name="Picture 2">
          <a:extLst>
            <a:ext uri="{FF2B5EF4-FFF2-40B4-BE49-F238E27FC236}">
              <a16:creationId xmlns:a16="http://schemas.microsoft.com/office/drawing/2014/main" id="{A30D39A0-FE7A-4B90-8267-6EA2ED6600AF}"/>
            </a:ext>
            <a:ext uri="{147F2762-F138-4A5C-976F-8EAC2B608ADB}">
              <a16:predDERef xmlns:a16="http://schemas.microsoft.com/office/drawing/2014/main" pred="{F4075874-8BF9-481E-9DA5-7E5B38115018}"/>
            </a:ext>
          </a:extLst>
        </xdr:cNvPr>
        <xdr:cNvPicPr>
          <a:picLocks noChangeAspect="1"/>
        </xdr:cNvPicPr>
      </xdr:nvPicPr>
      <xdr:blipFill>
        <a:blip xmlns:r="http://schemas.openxmlformats.org/officeDocument/2006/relationships" r:embed="rId2"/>
        <a:stretch>
          <a:fillRect/>
        </a:stretch>
      </xdr:blipFill>
      <xdr:spPr>
        <a:xfrm>
          <a:off x="2600325" y="10410825"/>
          <a:ext cx="13954125" cy="5276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6</xdr:col>
      <xdr:colOff>449761</xdr:colOff>
      <xdr:row>0</xdr:row>
      <xdr:rowOff>71846</xdr:rowOff>
    </xdr:from>
    <xdr:ext cx="1834467" cy="337363"/>
    <xdr:pic>
      <xdr:nvPicPr>
        <xdr:cNvPr id="2" name="Picture 1">
          <a:extLst>
            <a:ext uri="{FF2B5EF4-FFF2-40B4-BE49-F238E27FC236}">
              <a16:creationId xmlns:a16="http://schemas.microsoft.com/office/drawing/2014/main" id="{7FE982BE-A11A-42A6-856F-05D04C9B1433}"/>
            </a:ext>
            <a:ext uri="{147F2762-F138-4A5C-976F-8EAC2B608ADB}">
              <a16:predDERef xmlns:a16="http://schemas.microsoft.com/office/drawing/2014/main" pred="{4C0139BB-234D-4C05-B256-E3EAB74BC5EE}"/>
            </a:ext>
          </a:extLst>
        </xdr:cNvPr>
        <xdr:cNvPicPr>
          <a:picLocks noChangeAspect="1"/>
        </xdr:cNvPicPr>
      </xdr:nvPicPr>
      <xdr:blipFill>
        <a:blip xmlns:r="http://schemas.openxmlformats.org/officeDocument/2006/relationships" r:embed="rId1"/>
        <a:stretch>
          <a:fillRect/>
        </a:stretch>
      </xdr:blipFill>
      <xdr:spPr>
        <a:xfrm>
          <a:off x="21763990" y="71846"/>
          <a:ext cx="1834467" cy="337363"/>
        </a:xfrm>
        <a:prstGeom prst="rect">
          <a:avLst/>
        </a:prstGeom>
      </xdr:spPr>
    </xdr:pic>
    <xdr:clientData/>
  </xdr:oneCellAnchor>
  <xdr:twoCellAnchor editAs="oneCell">
    <xdr:from>
      <xdr:col>0</xdr:col>
      <xdr:colOff>2352675</xdr:colOff>
      <xdr:row>6</xdr:row>
      <xdr:rowOff>4010025</xdr:rowOff>
    </xdr:from>
    <xdr:to>
      <xdr:col>4</xdr:col>
      <xdr:colOff>1485900</xdr:colOff>
      <xdr:row>25</xdr:row>
      <xdr:rowOff>333375</xdr:rowOff>
    </xdr:to>
    <xdr:pic>
      <xdr:nvPicPr>
        <xdr:cNvPr id="3" name="Picture 2">
          <a:extLst>
            <a:ext uri="{FF2B5EF4-FFF2-40B4-BE49-F238E27FC236}">
              <a16:creationId xmlns:a16="http://schemas.microsoft.com/office/drawing/2014/main" id="{58A79961-4992-44B3-A16E-87F40D377FD0}"/>
            </a:ext>
            <a:ext uri="{147F2762-F138-4A5C-976F-8EAC2B608ADB}">
              <a16:predDERef xmlns:a16="http://schemas.microsoft.com/office/drawing/2014/main" pred="{7FE982BE-A11A-42A6-856F-05D04C9B1433}"/>
            </a:ext>
          </a:extLst>
        </xdr:cNvPr>
        <xdr:cNvPicPr>
          <a:picLocks noChangeAspect="1"/>
        </xdr:cNvPicPr>
      </xdr:nvPicPr>
      <xdr:blipFill>
        <a:blip xmlns:r="http://schemas.openxmlformats.org/officeDocument/2006/relationships" r:embed="rId2"/>
        <a:stretch>
          <a:fillRect/>
        </a:stretch>
      </xdr:blipFill>
      <xdr:spPr>
        <a:xfrm>
          <a:off x="2352675" y="10029825"/>
          <a:ext cx="13954125" cy="52768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924C8BB-01CC-486D-B9CD-9BEA2735105F}" name="Table82" displayName="Table82" ref="A7:O16" totalsRowShown="0" headerRowDxfId="156" headerRowBorderDxfId="155" tableBorderDxfId="154">
  <tableColumns count="15">
    <tableColumn id="1" xr3:uid="{4620F747-E151-4999-B69D-56F3A818C467}" name="Position Title" dataDxfId="153"/>
    <tableColumn id="9" xr3:uid="{8935A26F-679D-4D50-B31D-CC7C74DCEE32}" name="Key Personnel" dataDxfId="152"/>
    <tableColumn id="2" xr3:uid="{36F453A6-3615-4159-BDBE-8141618E7700}" name="Level of Effort" dataDxfId="151"/>
    <tableColumn id="3" xr3:uid="{F6520395-96D3-4867-ADCA-78B83DA3ACEF}" name="Unit" dataDxfId="150"/>
    <tableColumn id="4" xr3:uid="{F0ED93E9-A0D0-43A5-B6FD-3A21C8014C38}" name="Unit Cost" dataDxfId="149"/>
    <tableColumn id="5" xr3:uid="{D100875A-A6F8-4DC3-BB39-9CEE64D5707E}" name="Subtotal Salary" dataDxfId="148">
      <calculatedColumnFormula>C8*E8</calculatedColumnFormula>
    </tableColumn>
    <tableColumn id="6" xr3:uid="{C15E5241-8CD6-4DBF-932F-3380026B3FC8}" name="Fringe Benefits" dataDxfId="147">
      <calculatedColumnFormula>Table82[[#This Row],[Fringe Rate]]*Table82[[#This Row],[Subtotal Salary]]</calculatedColumnFormula>
    </tableColumn>
    <tableColumn id="10" xr3:uid="{2DB4730E-7F2C-4B38-9033-55D5A9BBD37D}" name="Fringe Rate" dataDxfId="146">
      <calculatedColumnFormula>Table82[[#This Row],[Fringe Benefits]]*Table82[[#This Row],[Subtotal Salary]]</calculatedColumnFormula>
    </tableColumn>
    <tableColumn id="18" xr3:uid="{3896FEA8-F478-4F84-9C7C-2CFDB88E8EFF}" name="% of Time Spent on Administrative Costs" dataDxfId="145"/>
    <tableColumn id="17" xr3:uid="{FAE81C35-D124-4A2D-82CB-CB931E4BCC6D}" name="$ Value of Administrative Costs" dataDxfId="144">
      <calculatedColumnFormula>Table82[[#This Row],[% of Time Spent on Administrative Costs]]*Table82[[#This Row],[Total ]]</calculatedColumnFormula>
    </tableColumn>
    <tableColumn id="16" xr3:uid="{722B01B0-76FF-422A-9342-906442252B73}" name="% of Time Spent on Evaluation of Subgrants Costs" dataDxfId="143"/>
    <tableColumn id="15" xr3:uid="{C499F277-CC4D-4A0B-9169-E243C06AA5E2}" name="$ Value of Evaluation of Subgrants Costs _x000a_(Cap of 5% of Total Grant)" dataDxfId="142">
      <calculatedColumnFormula>Table82[[#This Row],[% of Time Spent on Evaluation of Subgrants Costs]]*Table82[[#This Row],[Total ]]</calculatedColumnFormula>
    </tableColumn>
    <tableColumn id="7" xr3:uid="{7E8BBB29-9D9B-4476-ACB5-007C562E4158}" name="Total " dataDxfId="141">
      <calculatedColumnFormula>SUM(Table82[[#This Row],[Subtotal Salary]],Table82[[#This Row],[Fringe Benefits]])</calculatedColumnFormula>
    </tableColumn>
    <tableColumn id="8" xr3:uid="{53F9A46C-E9FA-4ADD-ACF9-CE34A35F3016}" name="Justification of Need" dataDxfId="140"/>
    <tableColumn id="11" xr3:uid="{575D0BE9-3E01-49C3-9324-5BCB012CC75E}" name="Calculations" dataDxfId="139"/>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ED3696-FD6D-48F3-9928-53746BD7C81E}" name="Table126" displayName="Table126" ref="A5:N15" totalsRowShown="0" headerRowDxfId="138" dataDxfId="136" headerRowBorderDxfId="137" tableBorderDxfId="135" headerRowCellStyle="Currency" dataCellStyle="Currency">
  <tableColumns count="14">
    <tableColumn id="1" xr3:uid="{C7F1024F-9BA4-4F10-B89C-12B240793EC7}" name="Purpose of Travel/Justification of Need" dataDxfId="134"/>
    <tableColumn id="2" xr3:uid="{5E9BE10F-063D-4678-9117-92B506DB829C}" name="No. of Days" dataDxfId="133"/>
    <tableColumn id="3" xr3:uid="{6C8DD3BB-CA10-4443-AA03-83CF5A54E22F}" name="No. of Travelers" dataDxfId="132"/>
    <tableColumn id="4" xr3:uid="{A18E41AB-07E7-44F8-B4D2-69F761532685}" name="Lodging per Traveler/per night" dataDxfId="131" dataCellStyle="Currency"/>
    <tableColumn id="5" xr3:uid="{B5AB50F9-8820-4F98-B9D9-0990A3DE312C}" name="Flight per Traveler" dataDxfId="130" dataCellStyle="Currency"/>
    <tableColumn id="6" xr3:uid="{4208F08D-A841-439E-AAA4-693845C3EBA4}" name="Vehicle Cost per Traveler" dataDxfId="129" dataCellStyle="Currency"/>
    <tableColumn id="7" xr3:uid="{AC2F4262-C6BB-43C9-A00F-C88E312D61FA}" name="Per Diem Per Traveler" dataDxfId="128" dataCellStyle="Currency"/>
    <tableColumn id="11" xr3:uid="{A51FD544-A9F8-44BC-9709-A40CB809ECCA}" name="Per Diem Per Traveler (first and last day)" dataDxfId="127" dataCellStyle="Currency">
      <calculatedColumnFormula>Table126[[#This Row],[Per Diem Per Traveler]]*0.75</calculatedColumnFormula>
    </tableColumn>
    <tableColumn id="8" xr3:uid="{7D251268-9323-461E-B224-155F878DE49E}" name="Mileage Cost" dataDxfId="126" dataCellStyle="Currency"/>
    <tableColumn id="12" xr3:uid="{FEBF5121-727D-4F97-AB18-29CE25E0C642}" name="Miscellaneous" dataDxfId="125" dataCellStyle="Currency"/>
    <tableColumn id="9" xr3:uid="{332C6210-A81E-45E7-965C-1BB2E711DB6E}" name="Cost per Trip" dataDxfId="124">
      <calculatedColumnFormula>IF((((B6-1)*D6)*C6)+(C6*E6)+(C6*F6)+((C6*G7)*(B6-2))+(H6*2*C6)+I6+J6&lt;0, 0, (((B6-1)*D6)*C6)+(C6*E6)+(C6*F6)+((C6*G7)*(B6-2))+(H6*2*C6)+I6+J6)</calculatedColumnFormula>
    </tableColumn>
    <tableColumn id="13" xr3:uid="{CC8DC453-A031-4145-B526-A3F7145319CA}" name="$ Value of Administrative Costs " dataDxfId="123"/>
    <tableColumn id="14" xr3:uid="{6AC9823A-B55F-4BDF-ADA9-A4E68E6848D3}" name="$ Value of Evaluation of Subgrants Costs_x000a_(Cap of 5% of Total Grant)" dataDxfId="122"/>
    <tableColumn id="10" xr3:uid="{99784E98-5176-4DE2-938E-1A4698C314BC}" name="Calculations" dataDxfId="121"/>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186946-B426-46DE-90AB-B196CAEE2A3B}" name="Table47" displayName="Table47" ref="A5:J15" totalsRowShown="0" headerRowDxfId="120" headerRowBorderDxfId="119" tableBorderDxfId="118">
  <tableColumns count="10">
    <tableColumn id="1" xr3:uid="{388B73A8-9423-4C22-BC95-C639E391567A}" name="Category" dataDxfId="117"/>
    <tableColumn id="8" xr3:uid="{F41D4447-CA86-4DD9-9477-AD9801530050}" name="Equipment Item" dataDxfId="116"/>
    <tableColumn id="2" xr3:uid="{4E09E99C-2D75-4FA8-82C7-03C928549077}" name="Qty" dataDxfId="115"/>
    <tableColumn id="3" xr3:uid="{966AB935-0208-4DD4-91EB-8477C8CFF638}" name="Unit Cost" dataDxfId="114"/>
    <tableColumn id="4" xr3:uid="{D50AAC38-5392-4657-AEA9-F37A048841AF}" name="Total Cost             " dataDxfId="113">
      <calculatedColumnFormula>Table47[[#This Row],[Unit Cost]]*Table47[[#This Row],[Qty]]</calculatedColumnFormula>
    </tableColumn>
    <tableColumn id="11" xr3:uid="{F5BC6BCF-69D0-47CD-862F-BAF3F4AAC88F}" name="$ Value of Administrative Costs" dataDxfId="112"/>
    <tableColumn id="10" xr3:uid="{61612E78-CAED-4E7F-BB33-ECC1F3FB39A7}" name="$ Value of Evaluation of Subgrants Costs_x000a_(Cap of 5% of Total Grant)" dataDxfId="111"/>
    <tableColumn id="5" xr3:uid="{33DDF5E3-A3F5-47B6-868A-BF910058B08E}" name="Basis for Estimating Costs" dataDxfId="110"/>
    <tableColumn id="6" xr3:uid="{2D42F5C6-7C76-4DA5-8206-FB3D46441B77}" name="Justification of need" dataDxfId="109"/>
    <tableColumn id="7" xr3:uid="{8B05C291-65ED-41B7-B213-89E2BD842763}" name="Calculations" dataDxfId="108"/>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24FD59-6B0B-4187-A8E1-11C721359046}" name="Table38" displayName="Table38" ref="A5:J13" totalsRowShown="0" headerRowDxfId="107" headerRowBorderDxfId="106" tableBorderDxfId="105">
  <tableColumns count="10">
    <tableColumn id="1" xr3:uid="{13A60D08-EE49-4495-892B-AB0B9E7349B1}" name="Category" dataDxfId="104"/>
    <tableColumn id="9" xr3:uid="{8E549A02-4CB6-44F1-B1A2-4FCE455F30A9}" name="Supply Item" dataDxfId="103"/>
    <tableColumn id="2" xr3:uid="{498307FD-ECC3-47A9-8716-AC25F27E4EE6}" name="Qty" dataDxfId="102"/>
    <tableColumn id="3" xr3:uid="{23A3E9F9-8588-440A-A449-C7E39AD1068E}" name="Unit Cost         " dataDxfId="101"/>
    <tableColumn id="4" xr3:uid="{295D9940-9170-40EF-9C7C-80E02669CAAA}" name="Total Cost             " dataDxfId="100">
      <calculatedColumnFormula>C6*D6</calculatedColumnFormula>
    </tableColumn>
    <tableColumn id="11" xr3:uid="{71038419-4BB0-4BEE-A71C-80328BFE386B}" name="$ Value of Administrative Costs " dataDxfId="99"/>
    <tableColumn id="10" xr3:uid="{32D9443B-2FF5-44E6-BBB8-1F7178AA788C}" name="$ Value of Evaluation of Subgrants Costs_x000a_(Cap of 5% of Total Grant)" dataDxfId="98"/>
    <tableColumn id="5" xr3:uid="{1B348FB7-47D9-49E5-ABAA-7A83843F2921}" name="Basis for Estimating Costs" dataDxfId="97"/>
    <tableColumn id="6" xr3:uid="{E8B28A73-E4F0-4CA7-A9E0-F1FCB6ED419F}" name="Justification of need" dataDxfId="96"/>
    <tableColumn id="7" xr3:uid="{636BBE4F-93E2-430D-940C-73599AAF26F3}" name="Calculations" dataDxfId="95"/>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49EE09-0D5B-4BF6-9F3B-8AC8FA0BBFA4}" name="Table8" displayName="Table8" ref="A7:S14" totalsRowShown="0" headerRowDxfId="94" headerRowBorderDxfId="93" tableBorderDxfId="92">
  <tableColumns count="19">
    <tableColumn id="1" xr3:uid="{AB7FAA1B-EF4B-4A19-9AAB-F2A3FBADA9D6}" name="Position Title" dataDxfId="91"/>
    <tableColumn id="9" xr3:uid="{0BE40FCC-D90D-4A14-9E31-3CB7D29DD002}" name="Key Personnel" dataDxfId="90"/>
    <tableColumn id="2" xr3:uid="{BA657D83-0B44-4F2E-AE48-A5DF676CDD0C}" name="Level of Effort" dataDxfId="89"/>
    <tableColumn id="3" xr3:uid="{77F7A60B-562E-48AF-AE44-5BAE619C5C44}" name="Unit" dataDxfId="88"/>
    <tableColumn id="4" xr3:uid="{D7D901A4-C2A2-4FAF-8047-21EECBFB8667}" name="Unit Cost" dataDxfId="87"/>
    <tableColumn id="5" xr3:uid="{DC515119-ACB0-460A-8670-C3C43FB0DFCA}" name="Subtotal Salary" dataDxfId="86">
      <calculatedColumnFormula>C8*E8</calculatedColumnFormula>
    </tableColumn>
    <tableColumn id="6" xr3:uid="{64AFCDEC-47BA-4B6B-983E-A0BA1D31D230}" name="Fringe Benefits" dataDxfId="85"/>
    <tableColumn id="10" xr3:uid="{C8EECDD7-054A-4CFE-BB86-686467641810}" name="Fringe Rate" dataDxfId="84">
      <calculatedColumnFormula>Table8[[#This Row],[Fringe Benefits]]/Table8[[#This Row],[Subtotal Salary]]</calculatedColumnFormula>
    </tableColumn>
    <tableColumn id="18" xr3:uid="{548E1AA4-6542-410A-9E4F-A3DFCAB337B4}" name="% of Time Spent on Administrative Costs" dataDxfId="83"/>
    <tableColumn id="17" xr3:uid="{4B27D80F-941E-4C83-8CF6-D67E3353659B}" name="$ Value of Administrative Costs_x000a_(Cap of 3% of Total Grant)" dataDxfId="82">
      <calculatedColumnFormula>Table8[[#This Row],[Total ]]*Table8[[#This Row],[% of Time Spent on Administrative Costs]]</calculatedColumnFormula>
    </tableColumn>
    <tableColumn id="16" xr3:uid="{3F96BA90-5E78-4610-9FA5-C87C30A0BB4E}" name="% of Time Spent on Evaluation of Subgrants Costs" dataDxfId="81"/>
    <tableColumn id="15" xr3:uid="{EFEE975D-D922-46A3-B49F-04367D885C19}" name="$ Value of Evaluation of Subgrants Costs _x000a_(Cap of 5% of Total Grant)" dataDxfId="80">
      <calculatedColumnFormula>Table8[[#This Row],[Total ]]*Table8[[#This Row],[% of Time Spent on Evaluation of Subgrants Costs]]</calculatedColumnFormula>
    </tableColumn>
    <tableColumn id="14" xr3:uid="{66423F21-8531-42CB-9505-C08BA47EC4A8}" name="% of Time Spent on Expenses Related to Affordable Broadband Program Costs" dataDxfId="79"/>
    <tableColumn id="13" xr3:uid="{9B1BD8D6-4726-491F-8F35-CB716A496055}" name="$ Value of Expenses Related to Affordable Broadband Program Costs_x000a_(Cap of 10% of Capacity Grant)" dataDxfId="78">
      <calculatedColumnFormula>Table8[[#This Row],[Total ]]*Table8[[#This Row],[% of Time Spent on Expenses Related to Affordable Broadband Program Costs]]</calculatedColumnFormula>
    </tableColumn>
    <tableColumn id="12" xr3:uid="{70D453F6-3B51-4995-AC04-7AC395B759E7}" name="% of Time Spent on Expenses Related to DE Plan Updates and Maintenance" dataDxfId="77">
      <calculatedColumnFormula>0</calculatedColumnFormula>
    </tableColumn>
    <tableColumn id="19" xr3:uid="{89DFD9A4-6EEA-4A3C-AE66-219AED3B7E1C}" name="$ Value of Expenses Related to DE Plan Updates and Maintenance Costs _x000a_(20% of Capacity Grant)" dataDxfId="76">
      <calculatedColumnFormula>Table8[[#This Row],[Total ]]*Table8[[#This Row],[% of Time Spent on Expenses Related to DE Plan Updates and Maintenance]]</calculatedColumnFormula>
    </tableColumn>
    <tableColumn id="7" xr3:uid="{127E88EF-4138-408A-8379-A4DA01E186CB}" name="Total " dataDxfId="75">
      <calculatedColumnFormula>SUM(F8:G8)</calculatedColumnFormula>
    </tableColumn>
    <tableColumn id="8" xr3:uid="{D7EADFD7-C82A-4879-80E9-82790DBF05AB}" name="Justification of Need" dataDxfId="74"/>
    <tableColumn id="11" xr3:uid="{FBE92801-0FD9-43E8-906D-4CA26574FF02}" name="Calculations" dataDxfId="73"/>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7F3B8D-4C54-4E58-90CA-9CBC97ED61B8}" name="Table12" displayName="Table12" ref="A5:P13" totalsRowShown="0" headerRowDxfId="72" dataDxfId="70" headerRowBorderDxfId="71" tableBorderDxfId="69" headerRowCellStyle="Currency" dataCellStyle="Currency">
  <tableColumns count="16">
    <tableColumn id="1" xr3:uid="{33555A67-FFA5-4C7B-9CCE-0FBE57A35FE0}" name="Purpose of Travel/Justification of Need" dataDxfId="68"/>
    <tableColumn id="2" xr3:uid="{3A602EEA-271A-48B3-B5E9-A6C648C9B04C}" name="No. of Days" dataDxfId="67"/>
    <tableColumn id="3" xr3:uid="{21E74C95-8F7D-45AB-9060-B780C0E489F3}" name="No. of Travelers" dataDxfId="66"/>
    <tableColumn id="4" xr3:uid="{EBCD884C-912D-4A9F-9660-E9AF54C6C3A5}" name="Lodging per Traveler/per night" dataDxfId="65" dataCellStyle="Currency"/>
    <tableColumn id="5" xr3:uid="{F29502B5-F08C-48B0-A248-60417CEB5BE9}" name="Flight per Traveler" dataDxfId="64" dataCellStyle="Currency"/>
    <tableColumn id="6" xr3:uid="{A362BAF4-196A-48F6-B25C-0DE4349C055E}" name="Vehicle Cost per Traveler" dataDxfId="63" dataCellStyle="Currency"/>
    <tableColumn id="7" xr3:uid="{E4AB1091-C4F7-4D4D-8359-98B739258570}" name="Per Diem Per Traveler" dataDxfId="62" dataCellStyle="Currency"/>
    <tableColumn id="11" xr3:uid="{C632AFAA-CAC9-4D0C-A482-01B0A4A9F5E8}" name="Per Diem Per Traveler (first and last day)" dataDxfId="61" dataCellStyle="Currency">
      <calculatedColumnFormula>Table12[[#This Row],[Per Diem Per Traveler]]*0.75</calculatedColumnFormula>
    </tableColumn>
    <tableColumn id="8" xr3:uid="{EC7A1D01-3966-486B-88D6-E07AAF57A78F}" name="Mileage Cost" dataDxfId="60" dataCellStyle="Currency"/>
    <tableColumn id="12" xr3:uid="{D61C93C1-34E4-4396-AC67-7FF56B4C864F}" name="Miscellaneous" dataDxfId="59" dataCellStyle="Currency"/>
    <tableColumn id="9" xr3:uid="{7AC01E26-9C35-496D-B51B-6DFA646F9409}" name="Cost per Trip" dataDxfId="58">
      <calculatedColumnFormula>IF((((B6-1)*D6)*C6)+(C6*E6)+(C6*F6)+((C6*G6)*(B6-2))+(H6*2*C6)+I6+J6&lt;0, 0, (((B6-1)*D6)*C6)+(C6*E6)+(C6*F6)+((C6*G6)*(B6-2))+(H6*2*C6)+I6+J6)</calculatedColumnFormula>
    </tableColumn>
    <tableColumn id="13" xr3:uid="{58900BB7-6B3D-4D4D-BCE7-5D42D614A9B2}" name="$ Value of Administrative Costs (Cap of 3% of Total Grant)" dataDxfId="57"/>
    <tableColumn id="14" xr3:uid="{6C380A0E-E009-4673-A743-FCE0BA57710A}" name="$ Value of Evaluation of Subgrants Costs_x000a_(Cap of 5% of Total Grant)" dataDxfId="56"/>
    <tableColumn id="15" xr3:uid="{9CEC1DDB-EAAD-4E5E-A74A-0B7A5DC649A1}" name="$ Value of Expenses Related to Affordable Broadband Costs_x000a_(Cap of 10% of Capacity Grant)" dataDxfId="55"/>
    <tableColumn id="16" xr3:uid="{E8939A1F-BC68-4E54-B272-704C43CE9353}" name="$ Value of Expenses Related to DE Plan Updates and Maintenance Costs (Cap of 20% of Capacity Grant)" dataDxfId="54"/>
    <tableColumn id="10" xr3:uid="{F29E9D7A-2BAD-4B0A-8516-436B8427CBD2}" name="Calculations" dataDxfId="53"/>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F65033-AF39-495F-8214-5BC3A126FCF5}" name="Table4" displayName="Table4" ref="A5:L14" totalsRowShown="0" headerRowDxfId="52" headerRowBorderDxfId="51" tableBorderDxfId="50">
  <tableColumns count="12">
    <tableColumn id="1" xr3:uid="{B491870C-EE1E-4068-BE1F-C0C71A33F2A9}" name="Category" dataDxfId="49"/>
    <tableColumn id="8" xr3:uid="{10C2AEC0-F964-4511-A339-1CBD9CB4D498}" name="Equipment Item" dataDxfId="48"/>
    <tableColumn id="2" xr3:uid="{529ED462-CA94-4D6F-B976-C586B8CAAE56}" name="Qty" dataDxfId="47"/>
    <tableColumn id="3" xr3:uid="{CA6676A9-75CB-49DB-9C56-838D7E830042}" name="Unit Cost         " dataDxfId="46"/>
    <tableColumn id="4" xr3:uid="{D72EB506-360C-4945-8B2E-0F02921CE284}" name="Total Cost             " dataDxfId="45">
      <calculatedColumnFormula>C6*D6</calculatedColumnFormula>
    </tableColumn>
    <tableColumn id="11" xr3:uid="{B9B8ACDA-4633-4447-B3B8-6354521BE47A}" name="$ Value of Administrative Costs _x000a_(Cap of 3% of Total Grant)" dataDxfId="44"/>
    <tableColumn id="10" xr3:uid="{E4066763-1F18-4395-A8BB-893344639F72}" name="$ Value of Evaluation of Subgrants Costs_x000a_(Cap of 5% of Total Grant)" dataDxfId="43"/>
    <tableColumn id="9" xr3:uid="{5BB5AE84-4DF7-46C2-8E85-B8F4986B7603}" name="$ Value of Expenses Related to Affordable Broadband Costs_x000a_(Cap of 10% of Capacity Grant)" dataDxfId="42"/>
    <tableColumn id="12" xr3:uid="{6ED147B6-DEE8-4981-B2AD-9A0DA4398354}" name="$ Value of Expenses Related to DE Plan Updates and Maintenance Costs _x000a_(Cap of 20% of Capacity Grant)" dataDxfId="41"/>
    <tableColumn id="5" xr3:uid="{8E8AF507-3689-4B4E-AD00-0022A8C71C85}" name="Basis for Estimating Costs" dataDxfId="40"/>
    <tableColumn id="6" xr3:uid="{9CD9C448-F6E7-45CF-8AC4-78D6455D9537}" name="Justification of need" dataDxfId="39"/>
    <tableColumn id="7" xr3:uid="{CD171705-5BE2-445B-8817-79AAA16C3ADD}" name="Calculations" dataDxfId="38"/>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635E181-152E-41D5-800E-8B4CBC75E9A7}" name="Table3" displayName="Table3" ref="A5:L13" totalsRowShown="0" headerRowDxfId="37" headerRowBorderDxfId="36" tableBorderDxfId="35">
  <tableColumns count="12">
    <tableColumn id="1" xr3:uid="{437E9620-E9A3-43CE-A503-4AFAEEE1553C}" name="Category" dataDxfId="34"/>
    <tableColumn id="9" xr3:uid="{5EE3BE04-A1E2-4411-AED5-A6472A30B220}" name="Supply Item" dataDxfId="33"/>
    <tableColumn id="2" xr3:uid="{F850B101-343C-4131-B164-52AAA16D0785}" name="Qty" dataDxfId="32"/>
    <tableColumn id="3" xr3:uid="{655CADB6-D5BF-4ED0-AEA2-4AC13C9D90D4}" name="Unit Cost         " dataDxfId="31"/>
    <tableColumn id="4" xr3:uid="{874C1C23-1C38-489F-8E4A-6D18753A112C}" name="Total Cost             " dataDxfId="30">
      <calculatedColumnFormula>C6*D6</calculatedColumnFormula>
    </tableColumn>
    <tableColumn id="11" xr3:uid="{6AC587A9-12EC-47D2-B892-67CEDC6E781C}" name="$ Value of Administrative Costs _x000a_(Cap of 3% of Total Grant)" dataDxfId="29"/>
    <tableColumn id="10" xr3:uid="{82CF999F-416D-487E-81F8-3BE5202A0478}" name="$ Value of Evaluation of Subgrants Costs_x000a_(Cap of 5% of Total Grant)" dataDxfId="28"/>
    <tableColumn id="8" xr3:uid="{06B77669-2994-4ADD-A574-498309666489}" name="$ Value of Expenses Related to Affordable Broadband Costs_x000a_(Cap of 10% of Capacity Grant)" dataDxfId="27"/>
    <tableColumn id="12" xr3:uid="{481B208F-4C95-4889-9218-2D6A10339429}" name="$ Value of Expenses Related to DE Plan Updates and Maintenance Costs_x000a_(Cap of 20% of Capacity Grant)" dataDxfId="26"/>
    <tableColumn id="5" xr3:uid="{A4D02730-CFFB-412E-83A8-FC01DC451094}" name="Basis for Estimating Costs" dataDxfId="25"/>
    <tableColumn id="6" xr3:uid="{9F5C996A-8541-4C35-AC93-652F1BD51850}" name="Justification of need" dataDxfId="24"/>
    <tableColumn id="7" xr3:uid="{0273560B-984E-4598-92CE-77EDFE3BD2C5}" name="Calculations" dataDxfId="23"/>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gsa.gov/travel/plan-a-trip/per-diem-rates/mie-breakdowns" TargetMode="External"/><Relationship Id="rId4"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017C7-0221-400D-8EAA-0A0A0BFA70C8}">
  <sheetPr>
    <tabColor theme="1" tint="4.9989318521683403E-2"/>
    <pageSetUpPr fitToPage="1"/>
  </sheetPr>
  <dimension ref="A1:M13"/>
  <sheetViews>
    <sheetView showGridLines="0" tabSelected="1" zoomScale="80" zoomScaleNormal="80" workbookViewId="0">
      <selection activeCell="A6" sqref="A6:I7"/>
    </sheetView>
  </sheetViews>
  <sheetFormatPr defaultColWidth="9.44140625" defaultRowHeight="13.2" x14ac:dyDescent="0.25"/>
  <cols>
    <col min="1" max="1" width="50.44140625" style="202" bestFit="1" customWidth="1"/>
    <col min="2" max="6" width="31.44140625" style="202" customWidth="1"/>
    <col min="7" max="7" width="29.44140625" style="202" customWidth="1"/>
    <col min="8" max="8" width="19.5546875" style="201" customWidth="1"/>
    <col min="9" max="10" width="33.5546875" style="201" customWidth="1"/>
    <col min="11" max="11" width="32.5546875" style="201" customWidth="1"/>
    <col min="12" max="16" width="9.44140625" style="201" customWidth="1"/>
    <col min="17" max="17" width="13.44140625" style="201" customWidth="1"/>
    <col min="18" max="18" width="9.44140625" style="201"/>
    <col min="19" max="19" width="9.44140625" style="201" customWidth="1"/>
    <col min="20" max="42" width="9.44140625" style="201"/>
    <col min="43" max="43" width="9.44140625" style="201" customWidth="1"/>
    <col min="44" max="16384" width="9.44140625" style="201"/>
  </cols>
  <sheetData>
    <row r="1" spans="1:13" ht="15.6" customHeight="1" x14ac:dyDescent="0.25">
      <c r="A1" s="566"/>
      <c r="B1" s="566"/>
      <c r="C1" s="566"/>
      <c r="D1" s="566"/>
      <c r="E1" s="566"/>
      <c r="F1" s="566"/>
      <c r="G1" s="566"/>
      <c r="H1" s="566"/>
      <c r="I1" s="566"/>
      <c r="J1" s="566"/>
      <c r="K1" s="566"/>
      <c r="L1" s="566"/>
      <c r="M1" s="566"/>
    </row>
    <row r="3" spans="1:13" ht="57" customHeight="1" x14ac:dyDescent="0.25">
      <c r="A3" s="15"/>
      <c r="B3" s="156"/>
      <c r="C3" s="156"/>
      <c r="D3" s="156"/>
      <c r="E3" s="156"/>
      <c r="F3" s="156"/>
      <c r="G3" s="15"/>
      <c r="H3" s="4"/>
      <c r="I3" s="4"/>
      <c r="J3" s="4"/>
    </row>
    <row r="4" spans="1:13" ht="38.1" customHeight="1" x14ac:dyDescent="0.25">
      <c r="A4" s="567" t="s">
        <v>0</v>
      </c>
      <c r="B4" s="567"/>
      <c r="C4" s="567"/>
      <c r="D4" s="567"/>
      <c r="E4" s="567"/>
      <c r="F4" s="567"/>
      <c r="G4" s="567"/>
      <c r="H4" s="567"/>
      <c r="I4" s="567"/>
      <c r="J4" s="545"/>
    </row>
    <row r="5" spans="1:13" ht="11.25" customHeight="1" x14ac:dyDescent="0.25">
      <c r="A5" s="14"/>
      <c r="B5" s="13"/>
      <c r="C5" s="13"/>
      <c r="D5" s="13"/>
      <c r="E5" s="13"/>
      <c r="F5" s="13"/>
      <c r="G5" s="13"/>
      <c r="H5" s="545"/>
      <c r="I5" s="4"/>
      <c r="J5" s="4"/>
    </row>
    <row r="6" spans="1:13" s="149" customFormat="1" ht="48.75" customHeight="1" x14ac:dyDescent="0.25">
      <c r="A6" s="568" t="s">
        <v>1</v>
      </c>
      <c r="B6" s="569"/>
      <c r="C6" s="569"/>
      <c r="D6" s="569"/>
      <c r="E6" s="569"/>
      <c r="F6" s="569"/>
      <c r="G6" s="569"/>
      <c r="H6" s="569"/>
      <c r="I6" s="569"/>
      <c r="J6" s="546"/>
    </row>
    <row r="7" spans="1:13" s="149" customFormat="1" ht="42" customHeight="1" x14ac:dyDescent="0.25">
      <c r="A7" s="569"/>
      <c r="B7" s="569"/>
      <c r="C7" s="569"/>
      <c r="D7" s="569"/>
      <c r="E7" s="569"/>
      <c r="F7" s="569"/>
      <c r="G7" s="569"/>
      <c r="H7" s="569"/>
      <c r="I7" s="569"/>
      <c r="J7" s="546"/>
    </row>
    <row r="8" spans="1:13" s="149" customFormat="1" ht="3.6" customHeight="1" thickBot="1" x14ac:dyDescent="0.3">
      <c r="A8" s="148"/>
      <c r="B8" s="150"/>
      <c r="C8" s="150"/>
      <c r="D8" s="150"/>
      <c r="E8" s="150"/>
      <c r="F8" s="150"/>
      <c r="G8" s="150"/>
      <c r="H8" s="148"/>
    </row>
    <row r="9" spans="1:13" ht="41.1" customHeight="1" x14ac:dyDescent="0.25">
      <c r="A9" s="570" t="s">
        <v>2</v>
      </c>
      <c r="B9" s="571"/>
      <c r="C9" s="571"/>
      <c r="D9" s="571"/>
      <c r="E9" s="571"/>
      <c r="F9" s="571"/>
      <c r="G9" s="571"/>
      <c r="H9" s="571"/>
      <c r="I9" s="571"/>
      <c r="J9" s="571"/>
      <c r="K9" s="572"/>
    </row>
    <row r="10" spans="1:13" s="344" customFormat="1" ht="409.35" customHeight="1" x14ac:dyDescent="0.25">
      <c r="A10" s="573" t="s">
        <v>3</v>
      </c>
      <c r="B10" s="574"/>
      <c r="C10" s="574"/>
      <c r="D10" s="574"/>
      <c r="E10" s="574"/>
      <c r="F10" s="574"/>
      <c r="G10" s="574"/>
      <c r="H10" s="574"/>
      <c r="I10" s="574"/>
      <c r="J10" s="574"/>
      <c r="K10" s="575"/>
    </row>
    <row r="11" spans="1:13" s="344" customFormat="1" ht="259.35000000000002" customHeight="1" x14ac:dyDescent="0.25">
      <c r="A11" s="576"/>
      <c r="B11" s="577"/>
      <c r="C11" s="577"/>
      <c r="D11" s="577"/>
      <c r="E11" s="577"/>
      <c r="F11" s="577"/>
      <c r="G11" s="577"/>
      <c r="H11" s="577"/>
      <c r="I11" s="577"/>
      <c r="J11" s="577"/>
      <c r="K11" s="578"/>
    </row>
    <row r="12" spans="1:13" s="344" customFormat="1" ht="336" customHeight="1" thickBot="1" x14ac:dyDescent="0.3">
      <c r="A12" s="579"/>
      <c r="B12" s="580"/>
      <c r="C12" s="580"/>
      <c r="D12" s="580"/>
      <c r="E12" s="580"/>
      <c r="F12" s="580"/>
      <c r="G12" s="580"/>
      <c r="H12" s="580"/>
      <c r="I12" s="580"/>
      <c r="J12" s="580"/>
      <c r="K12" s="581"/>
    </row>
    <row r="13" spans="1:13" x14ac:dyDescent="0.25">
      <c r="A13" s="152"/>
      <c r="B13" s="152"/>
      <c r="C13" s="152"/>
      <c r="D13" s="152"/>
      <c r="E13" s="152"/>
      <c r="F13" s="152"/>
      <c r="G13" s="152"/>
    </row>
  </sheetData>
  <sheetProtection formatCells="0" formatColumns="0" formatRows="0"/>
  <mergeCells count="5">
    <mergeCell ref="A1:M1"/>
    <mergeCell ref="A4:I4"/>
    <mergeCell ref="A6:I7"/>
    <mergeCell ref="A9:K9"/>
    <mergeCell ref="A10:K12"/>
  </mergeCells>
  <printOptions horizontalCentered="1"/>
  <pageMargins left="0.5" right="0.5" top="0.25" bottom="0.25" header="0.5" footer="0.5"/>
  <pageSetup scale="70"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11D44-7CFB-4245-90FE-E8CE7456915E}">
  <sheetPr>
    <tabColor theme="6" tint="0.39997558519241921"/>
  </sheetPr>
  <dimension ref="A1:I18"/>
  <sheetViews>
    <sheetView topLeftCell="A3" zoomScale="80" zoomScaleNormal="80" workbookViewId="0">
      <selection activeCell="A3" sqref="A3:G3"/>
    </sheetView>
  </sheetViews>
  <sheetFormatPr defaultColWidth="9.44140625" defaultRowHeight="13.2" x14ac:dyDescent="0.25"/>
  <cols>
    <col min="1" max="1" width="40.5546875" style="2" customWidth="1"/>
    <col min="2" max="4" width="16.5546875" style="2" customWidth="1"/>
    <col min="5" max="5" width="16.77734375" style="138" customWidth="1"/>
    <col min="6" max="6" width="70.5546875" style="29" customWidth="1"/>
    <col min="7" max="7" width="70.5546875" style="2" customWidth="1"/>
    <col min="8" max="16384" width="9.44140625" style="320"/>
  </cols>
  <sheetData>
    <row r="1" spans="1:9" s="198" customFormat="1" ht="12.75" customHeight="1" x14ac:dyDescent="0.25">
      <c r="A1" s="671"/>
      <c r="B1" s="671"/>
      <c r="C1" s="556"/>
      <c r="D1" s="556"/>
      <c r="E1" s="556"/>
      <c r="F1" s="556"/>
    </row>
    <row r="2" spans="1:9" s="319" customFormat="1" ht="29.1" customHeight="1" thickBot="1" x14ac:dyDescent="0.3">
      <c r="A2" s="690" t="s">
        <v>24</v>
      </c>
      <c r="B2" s="690"/>
      <c r="C2" s="690"/>
      <c r="D2" s="690"/>
      <c r="E2" s="690"/>
      <c r="F2" s="690"/>
      <c r="G2" s="690"/>
      <c r="H2" s="315"/>
      <c r="I2" s="315"/>
    </row>
    <row r="3" spans="1:9" ht="289.35000000000002" customHeight="1" thickBot="1" x14ac:dyDescent="0.3">
      <c r="A3" s="684" t="s">
        <v>186</v>
      </c>
      <c r="B3" s="657"/>
      <c r="C3" s="657"/>
      <c r="D3" s="657"/>
      <c r="E3" s="657"/>
      <c r="F3" s="657"/>
      <c r="G3" s="658"/>
      <c r="H3" s="317"/>
      <c r="I3" s="317"/>
    </row>
    <row r="4" spans="1:9" ht="6.75" hidden="1" customHeight="1" thickBot="1" x14ac:dyDescent="0.3">
      <c r="A4" s="87"/>
      <c r="B4" s="113"/>
      <c r="C4" s="113"/>
      <c r="D4" s="113"/>
      <c r="E4" s="136"/>
      <c r="F4" s="115"/>
      <c r="G4" s="63"/>
      <c r="H4" s="317"/>
      <c r="I4" s="317"/>
    </row>
    <row r="5" spans="1:9" s="314" customFormat="1" ht="96" customHeight="1" x14ac:dyDescent="0.25">
      <c r="A5" s="470" t="s">
        <v>187</v>
      </c>
      <c r="B5" s="406" t="s">
        <v>188</v>
      </c>
      <c r="C5" s="406" t="s">
        <v>108</v>
      </c>
      <c r="D5" s="406" t="s">
        <v>170</v>
      </c>
      <c r="E5" s="407" t="s">
        <v>110</v>
      </c>
      <c r="F5" s="471" t="s">
        <v>125</v>
      </c>
      <c r="G5" s="471" t="s">
        <v>87</v>
      </c>
    </row>
    <row r="6" spans="1:9" ht="232.05" customHeight="1" x14ac:dyDescent="0.25">
      <c r="A6" s="431" t="s">
        <v>189</v>
      </c>
      <c r="B6" s="428">
        <v>1500</v>
      </c>
      <c r="C6" s="77">
        <v>0</v>
      </c>
      <c r="D6" s="77">
        <v>0</v>
      </c>
      <c r="E6" s="417" t="s">
        <v>143</v>
      </c>
      <c r="F6" s="421" t="s">
        <v>190</v>
      </c>
      <c r="G6" s="537" t="s">
        <v>191</v>
      </c>
      <c r="H6" s="317"/>
      <c r="I6" s="317"/>
    </row>
    <row r="7" spans="1:9" x14ac:dyDescent="0.25">
      <c r="A7" s="97"/>
      <c r="B7" s="48"/>
      <c r="C7" s="77"/>
      <c r="D7" s="77"/>
      <c r="E7" s="341"/>
      <c r="F7" s="147"/>
      <c r="G7" s="147"/>
      <c r="H7" s="317"/>
      <c r="I7" s="317"/>
    </row>
    <row r="8" spans="1:9" ht="15.6" customHeight="1" x14ac:dyDescent="0.25">
      <c r="A8" s="97"/>
      <c r="B8" s="48"/>
      <c r="C8" s="48"/>
      <c r="D8" s="48"/>
      <c r="E8" s="98"/>
      <c r="F8" s="96"/>
      <c r="G8" s="96"/>
      <c r="H8" s="317"/>
      <c r="I8" s="317"/>
    </row>
    <row r="9" spans="1:9" ht="14.55" customHeight="1" x14ac:dyDescent="0.25">
      <c r="A9" s="97"/>
      <c r="B9" s="48"/>
      <c r="C9" s="48"/>
      <c r="D9" s="48"/>
      <c r="E9" s="98"/>
      <c r="F9" s="96"/>
      <c r="G9" s="96"/>
      <c r="H9" s="317"/>
      <c r="I9" s="317"/>
    </row>
    <row r="10" spans="1:9" ht="14.55" customHeight="1" x14ac:dyDescent="0.25">
      <c r="A10" s="99"/>
      <c r="B10" s="79"/>
      <c r="C10" s="79"/>
      <c r="D10" s="79"/>
      <c r="E10" s="100"/>
      <c r="F10" s="96"/>
      <c r="G10" s="96"/>
      <c r="H10" s="317"/>
      <c r="I10" s="317"/>
    </row>
    <row r="11" spans="1:9" ht="14.55" customHeight="1" x14ac:dyDescent="0.25">
      <c r="A11" s="99"/>
      <c r="B11" s="79"/>
      <c r="C11" s="79"/>
      <c r="D11" s="79"/>
      <c r="E11" s="100"/>
      <c r="F11" s="94"/>
      <c r="G11" s="94"/>
      <c r="H11" s="317"/>
      <c r="I11" s="317"/>
    </row>
    <row r="12" spans="1:9" ht="14.55" customHeight="1" x14ac:dyDescent="0.25">
      <c r="A12" s="99"/>
      <c r="B12" s="79"/>
      <c r="C12" s="79"/>
      <c r="D12" s="79"/>
      <c r="E12" s="100"/>
      <c r="F12" s="94"/>
      <c r="G12" s="94"/>
      <c r="H12" s="317"/>
      <c r="I12" s="317"/>
    </row>
    <row r="13" spans="1:9" ht="14.55" customHeight="1" thickBot="1" x14ac:dyDescent="0.3">
      <c r="A13" s="99"/>
      <c r="B13" s="79"/>
      <c r="C13" s="79"/>
      <c r="D13" s="79"/>
      <c r="E13" s="100"/>
      <c r="F13" s="101"/>
      <c r="G13" s="101"/>
      <c r="H13" s="317"/>
      <c r="I13" s="317"/>
    </row>
    <row r="14" spans="1:9" s="314" customFormat="1" ht="14.4" thickBot="1" x14ac:dyDescent="0.3">
      <c r="A14" s="557" t="s">
        <v>192</v>
      </c>
      <c r="B14" s="472">
        <f>SUM(B6:B13)</f>
        <v>1500</v>
      </c>
      <c r="C14" s="473">
        <f>SUM(C6:C13)</f>
        <v>0</v>
      </c>
      <c r="D14" s="473">
        <f>SUM(D6:D13)</f>
        <v>0</v>
      </c>
      <c r="E14" s="413"/>
      <c r="F14" s="474"/>
      <c r="G14" s="474"/>
    </row>
    <row r="15" spans="1:9" ht="13.8" thickBot="1" x14ac:dyDescent="0.3">
      <c r="A15" s="63"/>
      <c r="B15" s="63"/>
      <c r="C15" s="63"/>
      <c r="D15" s="63"/>
      <c r="E15" s="137"/>
      <c r="F15" s="95"/>
      <c r="G15" s="63"/>
      <c r="H15" s="317"/>
      <c r="I15" s="317"/>
    </row>
    <row r="16" spans="1:9" ht="11.25" customHeight="1" x14ac:dyDescent="0.25">
      <c r="A16" s="691" t="s">
        <v>193</v>
      </c>
      <c r="B16" s="666"/>
      <c r="C16" s="666"/>
      <c r="D16" s="666"/>
      <c r="E16" s="666"/>
      <c r="F16" s="666"/>
      <c r="G16" s="667"/>
      <c r="H16" s="317"/>
      <c r="I16" s="317"/>
    </row>
    <row r="17" spans="1:9" ht="48.6" customHeight="1" thickBot="1" x14ac:dyDescent="0.3">
      <c r="A17" s="668"/>
      <c r="B17" s="669"/>
      <c r="C17" s="669"/>
      <c r="D17" s="669"/>
      <c r="E17" s="669"/>
      <c r="F17" s="669"/>
      <c r="G17" s="670"/>
      <c r="H17" s="317"/>
      <c r="I17" s="317"/>
    </row>
    <row r="18" spans="1:9" x14ac:dyDescent="0.25">
      <c r="A18" s="63"/>
      <c r="B18" s="63"/>
      <c r="C18" s="63"/>
      <c r="D18" s="63"/>
      <c r="E18" s="137"/>
      <c r="F18" s="95"/>
      <c r="G18" s="63"/>
      <c r="H18" s="317"/>
      <c r="I18" s="317"/>
    </row>
  </sheetData>
  <sheetProtection formatCells="0" formatColumns="0" formatRows="0" insertRows="0" insertHyperlinks="0" deleteRows="0" sort="0" autoFilter="0"/>
  <mergeCells count="4">
    <mergeCell ref="A1:B1"/>
    <mergeCell ref="A2:G2"/>
    <mergeCell ref="A3:G3"/>
    <mergeCell ref="A16:G1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5C0C-34D2-45F5-95D3-8E4F0C7DC17C}">
  <sheetPr>
    <tabColor theme="6" tint="0.39997558519241921"/>
  </sheetPr>
  <dimension ref="A1:J80"/>
  <sheetViews>
    <sheetView topLeftCell="C3" zoomScale="90" zoomScaleNormal="90" workbookViewId="0">
      <selection activeCell="A20" sqref="A20:J21"/>
    </sheetView>
  </sheetViews>
  <sheetFormatPr defaultColWidth="9.44140625" defaultRowHeight="13.2" x14ac:dyDescent="0.25"/>
  <cols>
    <col min="1" max="1" width="40.5546875" style="32" customWidth="1"/>
    <col min="2" max="3" width="16.77734375" style="32" customWidth="1"/>
    <col min="4" max="6" width="16.5546875" style="53" customWidth="1"/>
    <col min="7" max="7" width="24.44140625" style="145" customWidth="1"/>
    <col min="8" max="8" width="70.5546875" style="145" customWidth="1"/>
    <col min="9" max="9" width="6.5546875" style="32" customWidth="1"/>
    <col min="10" max="10" width="70.5546875" style="32" customWidth="1"/>
    <col min="11" max="16384" width="9.44140625" style="324"/>
  </cols>
  <sheetData>
    <row r="1" spans="1:10" s="200" customFormat="1" ht="10.5" customHeight="1" x14ac:dyDescent="0.2">
      <c r="A1" s="671"/>
      <c r="B1" s="671"/>
      <c r="C1" s="671"/>
      <c r="D1" s="671"/>
      <c r="E1" s="556"/>
      <c r="F1" s="556"/>
      <c r="G1" s="199"/>
      <c r="H1" s="556"/>
    </row>
    <row r="2" spans="1:10" s="323" customFormat="1" ht="27.6" customHeight="1" thickBot="1" x14ac:dyDescent="0.3">
      <c r="A2" s="708" t="s">
        <v>194</v>
      </c>
      <c r="B2" s="708"/>
      <c r="C2" s="708"/>
      <c r="D2" s="708"/>
      <c r="E2" s="708"/>
      <c r="F2" s="708"/>
      <c r="G2" s="708"/>
      <c r="H2" s="708"/>
      <c r="I2" s="708"/>
      <c r="J2" s="708"/>
    </row>
    <row r="3" spans="1:10" s="316" customFormat="1" ht="390.75" customHeight="1" thickBot="1" x14ac:dyDescent="0.3">
      <c r="A3" s="641" t="s">
        <v>195</v>
      </c>
      <c r="B3" s="657"/>
      <c r="C3" s="657"/>
      <c r="D3" s="657"/>
      <c r="E3" s="657"/>
      <c r="F3" s="657"/>
      <c r="G3" s="657"/>
      <c r="H3" s="657"/>
      <c r="I3" s="657"/>
      <c r="J3" s="658"/>
    </row>
    <row r="4" spans="1:10" s="323" customFormat="1" ht="6.75" hidden="1" customHeight="1" thickBot="1" x14ac:dyDescent="0.3">
      <c r="A4" s="111"/>
      <c r="B4" s="111"/>
      <c r="C4" s="111"/>
      <c r="D4" s="111"/>
      <c r="E4" s="111"/>
      <c r="F4" s="111"/>
      <c r="G4" s="140"/>
      <c r="H4" s="141"/>
      <c r="I4" s="102"/>
      <c r="J4" s="102"/>
    </row>
    <row r="5" spans="1:10" s="323" customFormat="1" ht="95.25" customHeight="1" thickBot="1" x14ac:dyDescent="0.3">
      <c r="A5" s="382" t="s">
        <v>196</v>
      </c>
      <c r="B5" s="475" t="s">
        <v>197</v>
      </c>
      <c r="C5" s="476" t="s">
        <v>198</v>
      </c>
      <c r="D5" s="562" t="s">
        <v>199</v>
      </c>
      <c r="E5" s="562" t="s">
        <v>108</v>
      </c>
      <c r="F5" s="562" t="s">
        <v>170</v>
      </c>
      <c r="G5" s="709" t="s">
        <v>200</v>
      </c>
      <c r="H5" s="710"/>
      <c r="I5" s="709" t="s">
        <v>87</v>
      </c>
      <c r="J5" s="710"/>
    </row>
    <row r="6" spans="1:10" s="323" customFormat="1" ht="294" customHeight="1" x14ac:dyDescent="0.25">
      <c r="A6" s="521" t="s">
        <v>201</v>
      </c>
      <c r="B6" s="496">
        <v>25139.68</v>
      </c>
      <c r="C6" s="398">
        <v>0.12</v>
      </c>
      <c r="D6" s="399">
        <f>B6*C6</f>
        <v>3016.7615999999998</v>
      </c>
      <c r="E6" s="497">
        <v>2949.56</v>
      </c>
      <c r="F6" s="497">
        <v>67.2</v>
      </c>
      <c r="G6" s="704" t="s">
        <v>202</v>
      </c>
      <c r="H6" s="705"/>
      <c r="I6" s="706" t="s">
        <v>203</v>
      </c>
      <c r="J6" s="707"/>
    </row>
    <row r="7" spans="1:10" s="323" customFormat="1" ht="15" customHeight="1" x14ac:dyDescent="0.25">
      <c r="A7" s="37"/>
      <c r="B7" s="391"/>
      <c r="C7" s="390"/>
      <c r="D7" s="400">
        <f>B7*C7</f>
        <v>0</v>
      </c>
      <c r="E7" s="389"/>
      <c r="F7" s="389"/>
      <c r="G7" s="698"/>
      <c r="H7" s="699"/>
      <c r="I7" s="698"/>
      <c r="J7" s="699"/>
    </row>
    <row r="8" spans="1:10" s="323" customFormat="1" ht="13.8" x14ac:dyDescent="0.25">
      <c r="A8" s="37"/>
      <c r="B8" s="391"/>
      <c r="C8" s="390"/>
      <c r="D8" s="400">
        <f t="shared" ref="D8:D16" si="0">B8*C8</f>
        <v>0</v>
      </c>
      <c r="E8" s="389"/>
      <c r="F8" s="389"/>
      <c r="G8" s="698"/>
      <c r="H8" s="699"/>
      <c r="I8" s="698"/>
      <c r="J8" s="699"/>
    </row>
    <row r="9" spans="1:10" s="323" customFormat="1" ht="15" customHeight="1" x14ac:dyDescent="0.25">
      <c r="A9" s="37"/>
      <c r="B9" s="391"/>
      <c r="C9" s="390"/>
      <c r="D9" s="400">
        <f t="shared" si="0"/>
        <v>0</v>
      </c>
      <c r="E9" s="389"/>
      <c r="F9" s="389"/>
      <c r="G9" s="698"/>
      <c r="H9" s="699"/>
      <c r="I9" s="698"/>
      <c r="J9" s="699"/>
    </row>
    <row r="10" spans="1:10" s="323" customFormat="1" ht="15" customHeight="1" x14ac:dyDescent="0.25">
      <c r="A10" s="37"/>
      <c r="B10" s="391"/>
      <c r="C10" s="390"/>
      <c r="D10" s="400">
        <f t="shared" si="0"/>
        <v>0</v>
      </c>
      <c r="E10" s="389"/>
      <c r="F10" s="389"/>
      <c r="G10" s="698"/>
      <c r="H10" s="699"/>
      <c r="I10" s="698"/>
      <c r="J10" s="699"/>
    </row>
    <row r="11" spans="1:10" s="323" customFormat="1" ht="15" customHeight="1" x14ac:dyDescent="0.25">
      <c r="A11" s="37"/>
      <c r="B11" s="391"/>
      <c r="C11" s="390"/>
      <c r="D11" s="400">
        <f t="shared" si="0"/>
        <v>0</v>
      </c>
      <c r="E11" s="389"/>
      <c r="F11" s="389"/>
      <c r="G11" s="698"/>
      <c r="H11" s="699"/>
      <c r="I11" s="698"/>
      <c r="J11" s="699"/>
    </row>
    <row r="12" spans="1:10" s="323" customFormat="1" ht="15" customHeight="1" x14ac:dyDescent="0.25">
      <c r="A12" s="37"/>
      <c r="B12" s="391"/>
      <c r="C12" s="390"/>
      <c r="D12" s="400">
        <f t="shared" si="0"/>
        <v>0</v>
      </c>
      <c r="E12" s="389"/>
      <c r="F12" s="389"/>
      <c r="G12" s="698"/>
      <c r="H12" s="699"/>
      <c r="I12" s="698"/>
      <c r="J12" s="699"/>
    </row>
    <row r="13" spans="1:10" s="323" customFormat="1" ht="15" customHeight="1" x14ac:dyDescent="0.25">
      <c r="A13" s="37"/>
      <c r="B13" s="391"/>
      <c r="C13" s="390"/>
      <c r="D13" s="400">
        <f t="shared" si="0"/>
        <v>0</v>
      </c>
      <c r="E13" s="389"/>
      <c r="F13" s="389"/>
      <c r="G13" s="698"/>
      <c r="H13" s="699"/>
      <c r="I13" s="698"/>
      <c r="J13" s="699"/>
    </row>
    <row r="14" spans="1:10" s="323" customFormat="1" ht="15" customHeight="1" x14ac:dyDescent="0.25">
      <c r="A14" s="37"/>
      <c r="B14" s="391"/>
      <c r="C14" s="390"/>
      <c r="D14" s="400">
        <f t="shared" si="0"/>
        <v>0</v>
      </c>
      <c r="E14" s="389"/>
      <c r="F14" s="389"/>
      <c r="G14" s="698"/>
      <c r="H14" s="699"/>
      <c r="I14" s="698"/>
      <c r="J14" s="699"/>
    </row>
    <row r="15" spans="1:10" s="323" customFormat="1" ht="15" customHeight="1" x14ac:dyDescent="0.25">
      <c r="A15" s="37"/>
      <c r="B15" s="391"/>
      <c r="C15" s="390"/>
      <c r="D15" s="400">
        <f t="shared" si="0"/>
        <v>0</v>
      </c>
      <c r="E15" s="389"/>
      <c r="F15" s="389"/>
      <c r="G15" s="698"/>
      <c r="H15" s="699"/>
      <c r="I15" s="698"/>
      <c r="J15" s="699"/>
    </row>
    <row r="16" spans="1:10" s="323" customFormat="1" ht="15" customHeight="1" thickBot="1" x14ac:dyDescent="0.3">
      <c r="A16" s="37"/>
      <c r="B16" s="391"/>
      <c r="C16" s="390"/>
      <c r="D16" s="400">
        <f t="shared" si="0"/>
        <v>0</v>
      </c>
      <c r="E16" s="389"/>
      <c r="F16" s="389"/>
      <c r="G16" s="702"/>
      <c r="H16" s="703"/>
      <c r="I16" s="702"/>
      <c r="J16" s="703"/>
    </row>
    <row r="17" spans="1:10" s="323" customFormat="1" ht="16.350000000000001" customHeight="1" thickBot="1" x14ac:dyDescent="0.3">
      <c r="A17" s="700" t="s">
        <v>204</v>
      </c>
      <c r="B17" s="701"/>
      <c r="C17" s="701"/>
      <c r="D17" s="392">
        <f>SUM(D6:D16)</f>
        <v>3016.7615999999998</v>
      </c>
      <c r="E17" s="392">
        <f>SUM(E6:E16)</f>
        <v>2949.56</v>
      </c>
      <c r="F17" s="392">
        <f>SUM(F6:F16)</f>
        <v>67.2</v>
      </c>
      <c r="G17" s="415"/>
      <c r="H17" s="477"/>
      <c r="I17" s="415"/>
      <c r="J17" s="477"/>
    </row>
    <row r="18" spans="1:10" s="323" customFormat="1" ht="6" customHeight="1" x14ac:dyDescent="0.25">
      <c r="A18" s="33"/>
      <c r="B18" s="34"/>
      <c r="C18" s="34"/>
      <c r="D18" s="34"/>
      <c r="E18" s="34"/>
      <c r="F18" s="34"/>
      <c r="G18" s="142"/>
      <c r="H18" s="143"/>
      <c r="I18" s="102"/>
      <c r="J18" s="102"/>
    </row>
    <row r="19" spans="1:10" s="323" customFormat="1" ht="7.5" customHeight="1" x14ac:dyDescent="0.25">
      <c r="A19" s="3"/>
      <c r="B19" s="3"/>
      <c r="C19" s="3"/>
      <c r="D19" s="52"/>
      <c r="E19" s="52"/>
      <c r="F19" s="52"/>
      <c r="G19" s="3"/>
      <c r="H19" s="3"/>
      <c r="I19" s="3"/>
      <c r="J19" s="102"/>
    </row>
    <row r="20" spans="1:10" s="323" customFormat="1" ht="13.35" customHeight="1" x14ac:dyDescent="0.25">
      <c r="A20" s="692" t="s">
        <v>205</v>
      </c>
      <c r="B20" s="693"/>
      <c r="C20" s="693"/>
      <c r="D20" s="693"/>
      <c r="E20" s="693"/>
      <c r="F20" s="693"/>
      <c r="G20" s="693"/>
      <c r="H20" s="693"/>
      <c r="I20" s="693"/>
      <c r="J20" s="694"/>
    </row>
    <row r="21" spans="1:10" s="323" customFormat="1" ht="149.25" customHeight="1" x14ac:dyDescent="0.25">
      <c r="A21" s="695"/>
      <c r="B21" s="696"/>
      <c r="C21" s="696"/>
      <c r="D21" s="696"/>
      <c r="E21" s="696"/>
      <c r="F21" s="696"/>
      <c r="G21" s="696"/>
      <c r="H21" s="696"/>
      <c r="I21" s="696"/>
      <c r="J21" s="697"/>
    </row>
    <row r="22" spans="1:10" s="323" customFormat="1" x14ac:dyDescent="0.25">
      <c r="A22" s="102"/>
      <c r="B22" s="102"/>
      <c r="C22" s="102"/>
      <c r="D22" s="103"/>
      <c r="E22" s="103"/>
      <c r="F22" s="103"/>
      <c r="G22" s="144"/>
      <c r="H22" s="144"/>
      <c r="I22" s="102"/>
      <c r="J22" s="102"/>
    </row>
    <row r="23" spans="1:10" s="323" customFormat="1" x14ac:dyDescent="0.25">
      <c r="A23" s="102"/>
      <c r="B23" s="102"/>
      <c r="C23" s="102"/>
      <c r="D23" s="103"/>
      <c r="E23" s="103"/>
      <c r="F23" s="103"/>
      <c r="G23" s="144"/>
      <c r="H23" s="144"/>
      <c r="I23" s="102"/>
      <c r="J23" s="102"/>
    </row>
    <row r="24" spans="1:10" s="323" customFormat="1" x14ac:dyDescent="0.25">
      <c r="A24" s="102"/>
      <c r="B24" s="102"/>
      <c r="C24" s="102"/>
      <c r="D24" s="103"/>
      <c r="E24" s="103"/>
      <c r="F24" s="103"/>
      <c r="G24" s="144"/>
      <c r="H24" s="144"/>
      <c r="I24" s="102"/>
      <c r="J24" s="102"/>
    </row>
    <row r="25" spans="1:10" s="323" customFormat="1" x14ac:dyDescent="0.25">
      <c r="A25" s="102"/>
      <c r="B25" s="102"/>
      <c r="C25" s="102"/>
      <c r="D25" s="103"/>
      <c r="E25" s="103"/>
      <c r="F25" s="103"/>
      <c r="G25" s="144"/>
      <c r="H25" s="144"/>
      <c r="I25" s="102"/>
      <c r="J25" s="102"/>
    </row>
    <row r="26" spans="1:10" s="323" customFormat="1" x14ac:dyDescent="0.25">
      <c r="A26" s="102"/>
      <c r="B26" s="102"/>
      <c r="C26" s="102"/>
      <c r="D26" s="103"/>
      <c r="E26" s="103"/>
      <c r="F26" s="103"/>
      <c r="G26" s="144"/>
      <c r="H26" s="144"/>
      <c r="I26" s="102"/>
      <c r="J26" s="102"/>
    </row>
    <row r="27" spans="1:10" s="323" customFormat="1" x14ac:dyDescent="0.25">
      <c r="A27" s="102"/>
      <c r="B27" s="102"/>
      <c r="C27" s="102"/>
      <c r="D27" s="103"/>
      <c r="E27" s="103"/>
      <c r="F27" s="103"/>
      <c r="G27" s="144"/>
      <c r="H27" s="144"/>
      <c r="I27" s="102"/>
      <c r="J27" s="102"/>
    </row>
    <row r="28" spans="1:10" s="323" customFormat="1" x14ac:dyDescent="0.25">
      <c r="A28" s="102"/>
      <c r="B28" s="102"/>
      <c r="C28" s="102"/>
      <c r="D28" s="103"/>
      <c r="E28" s="103"/>
      <c r="F28" s="103"/>
      <c r="G28" s="144"/>
      <c r="H28" s="144"/>
      <c r="I28" s="102"/>
      <c r="J28" s="102"/>
    </row>
    <row r="29" spans="1:10" s="323" customFormat="1" x14ac:dyDescent="0.25">
      <c r="A29" s="102"/>
      <c r="B29" s="102"/>
      <c r="C29" s="102"/>
      <c r="D29" s="103"/>
      <c r="E29" s="103"/>
      <c r="F29" s="103"/>
      <c r="G29" s="144"/>
      <c r="H29" s="144"/>
      <c r="I29" s="102"/>
      <c r="J29" s="102"/>
    </row>
    <row r="30" spans="1:10" s="323" customFormat="1" x14ac:dyDescent="0.25">
      <c r="A30" s="102"/>
      <c r="B30" s="102"/>
      <c r="C30" s="102"/>
      <c r="D30" s="103"/>
      <c r="E30" s="103"/>
      <c r="F30" s="103"/>
      <c r="G30" s="144"/>
      <c r="H30" s="144"/>
      <c r="I30" s="102"/>
      <c r="J30" s="102"/>
    </row>
    <row r="31" spans="1:10" s="323" customFormat="1" x14ac:dyDescent="0.25">
      <c r="A31" s="102"/>
      <c r="B31" s="102"/>
      <c r="C31" s="102"/>
      <c r="D31" s="103"/>
      <c r="E31" s="103"/>
      <c r="F31" s="103"/>
      <c r="G31" s="144"/>
      <c r="H31" s="144"/>
      <c r="I31" s="102"/>
      <c r="J31" s="102"/>
    </row>
    <row r="32" spans="1:10" s="323" customFormat="1" x14ac:dyDescent="0.25">
      <c r="A32" s="102"/>
      <c r="B32" s="102"/>
      <c r="C32" s="102"/>
      <c r="D32" s="103"/>
      <c r="E32" s="103"/>
      <c r="F32" s="103"/>
      <c r="G32" s="144"/>
      <c r="H32" s="144"/>
      <c r="I32" s="102"/>
      <c r="J32" s="102"/>
    </row>
    <row r="33" spans="1:10" s="323" customFormat="1" x14ac:dyDescent="0.25">
      <c r="A33" s="102"/>
      <c r="B33" s="102"/>
      <c r="C33" s="102"/>
      <c r="D33" s="103"/>
      <c r="E33" s="103"/>
      <c r="F33" s="103"/>
      <c r="G33" s="144"/>
      <c r="H33" s="144"/>
      <c r="I33" s="102"/>
      <c r="J33" s="102"/>
    </row>
    <row r="34" spans="1:10" s="323" customFormat="1" x14ac:dyDescent="0.25">
      <c r="A34" s="102"/>
      <c r="B34" s="102"/>
      <c r="C34" s="102"/>
      <c r="D34" s="103"/>
      <c r="E34" s="103"/>
      <c r="F34" s="103"/>
      <c r="G34" s="144"/>
      <c r="H34" s="144"/>
      <c r="I34" s="102"/>
      <c r="J34" s="102"/>
    </row>
    <row r="35" spans="1:10" s="323" customFormat="1" x14ac:dyDescent="0.25">
      <c r="A35" s="102"/>
      <c r="B35" s="102"/>
      <c r="C35" s="102"/>
      <c r="D35" s="103"/>
      <c r="E35" s="103"/>
      <c r="F35" s="103"/>
      <c r="G35" s="144"/>
      <c r="H35" s="144"/>
      <c r="I35" s="102"/>
      <c r="J35" s="102"/>
    </row>
    <row r="36" spans="1:10" s="323" customFormat="1" x14ac:dyDescent="0.25">
      <c r="A36" s="102"/>
      <c r="B36" s="102"/>
      <c r="C36" s="102"/>
      <c r="D36" s="103"/>
      <c r="E36" s="103"/>
      <c r="F36" s="103"/>
      <c r="G36" s="144"/>
      <c r="H36" s="144"/>
      <c r="I36" s="102"/>
      <c r="J36" s="102"/>
    </row>
    <row r="37" spans="1:10" s="323" customFormat="1" x14ac:dyDescent="0.25">
      <c r="A37" s="102"/>
      <c r="B37" s="102"/>
      <c r="C37" s="102"/>
      <c r="D37" s="103"/>
      <c r="E37" s="103"/>
      <c r="F37" s="103"/>
      <c r="G37" s="144"/>
      <c r="H37" s="144"/>
      <c r="I37" s="102"/>
      <c r="J37" s="102"/>
    </row>
    <row r="38" spans="1:10" s="323" customFormat="1" x14ac:dyDescent="0.25">
      <c r="A38" s="102"/>
      <c r="B38" s="102"/>
      <c r="C38" s="102"/>
      <c r="D38" s="103"/>
      <c r="E38" s="103"/>
      <c r="F38" s="103"/>
      <c r="G38" s="144"/>
      <c r="H38" s="144"/>
      <c r="I38" s="102"/>
      <c r="J38" s="102"/>
    </row>
    <row r="39" spans="1:10" s="323" customFormat="1" x14ac:dyDescent="0.25">
      <c r="A39" s="102"/>
      <c r="B39" s="102"/>
      <c r="C39" s="102"/>
      <c r="D39" s="103"/>
      <c r="E39" s="103"/>
      <c r="F39" s="103"/>
      <c r="G39" s="144"/>
      <c r="H39" s="144"/>
      <c r="I39" s="102"/>
      <c r="J39" s="102"/>
    </row>
    <row r="40" spans="1:10" s="323" customFormat="1" x14ac:dyDescent="0.25">
      <c r="A40" s="102"/>
      <c r="B40" s="102"/>
      <c r="C40" s="102"/>
      <c r="D40" s="103"/>
      <c r="E40" s="103"/>
      <c r="F40" s="103"/>
      <c r="G40" s="144"/>
      <c r="H40" s="144"/>
      <c r="I40" s="102"/>
      <c r="J40" s="102"/>
    </row>
    <row r="41" spans="1:10" s="323" customFormat="1" x14ac:dyDescent="0.25">
      <c r="A41" s="102"/>
      <c r="B41" s="102"/>
      <c r="C41" s="102"/>
      <c r="D41" s="103"/>
      <c r="E41" s="103"/>
      <c r="F41" s="103"/>
      <c r="G41" s="144"/>
      <c r="H41" s="144"/>
      <c r="I41" s="102"/>
      <c r="J41" s="102"/>
    </row>
    <row r="42" spans="1:10" s="323" customFormat="1" x14ac:dyDescent="0.25">
      <c r="A42" s="102"/>
      <c r="B42" s="102"/>
      <c r="C42" s="102"/>
      <c r="D42" s="103"/>
      <c r="E42" s="103"/>
      <c r="F42" s="103"/>
      <c r="G42" s="144"/>
      <c r="H42" s="144"/>
      <c r="I42" s="102"/>
      <c r="J42" s="102"/>
    </row>
    <row r="43" spans="1:10" s="323" customFormat="1" x14ac:dyDescent="0.25">
      <c r="A43" s="102"/>
      <c r="B43" s="102"/>
      <c r="C43" s="102"/>
      <c r="D43" s="103"/>
      <c r="E43" s="103"/>
      <c r="F43" s="103"/>
      <c r="G43" s="144"/>
      <c r="H43" s="144"/>
      <c r="I43" s="102"/>
      <c r="J43" s="102"/>
    </row>
    <row r="44" spans="1:10" s="323" customFormat="1" x14ac:dyDescent="0.25">
      <c r="A44" s="102"/>
      <c r="B44" s="102"/>
      <c r="C44" s="102"/>
      <c r="D44" s="103"/>
      <c r="E44" s="103"/>
      <c r="F44" s="103"/>
      <c r="G44" s="144"/>
      <c r="H44" s="144"/>
      <c r="I44" s="102"/>
      <c r="J44" s="102"/>
    </row>
    <row r="45" spans="1:10" s="323" customFormat="1" x14ac:dyDescent="0.25">
      <c r="A45" s="102"/>
      <c r="B45" s="102"/>
      <c r="C45" s="102"/>
      <c r="D45" s="103"/>
      <c r="E45" s="103"/>
      <c r="F45" s="103"/>
      <c r="G45" s="144"/>
      <c r="H45" s="144"/>
      <c r="I45" s="102"/>
      <c r="J45" s="102"/>
    </row>
    <row r="46" spans="1:10" s="323" customFormat="1" x14ac:dyDescent="0.25">
      <c r="A46" s="102"/>
      <c r="B46" s="102"/>
      <c r="C46" s="102"/>
      <c r="D46" s="103"/>
      <c r="E46" s="103"/>
      <c r="F46" s="103"/>
      <c r="G46" s="144"/>
      <c r="H46" s="144"/>
      <c r="I46" s="102"/>
      <c r="J46" s="102"/>
    </row>
    <row r="47" spans="1:10" s="323" customFormat="1" x14ac:dyDescent="0.25">
      <c r="A47" s="102"/>
      <c r="B47" s="102"/>
      <c r="C47" s="102"/>
      <c r="D47" s="103"/>
      <c r="E47" s="103"/>
      <c r="F47" s="103"/>
      <c r="G47" s="144"/>
      <c r="H47" s="144"/>
      <c r="I47" s="102"/>
      <c r="J47" s="102"/>
    </row>
    <row r="48" spans="1:10" s="323" customFormat="1" x14ac:dyDescent="0.25">
      <c r="A48" s="102"/>
      <c r="B48" s="102"/>
      <c r="C48" s="102"/>
      <c r="D48" s="103"/>
      <c r="E48" s="103"/>
      <c r="F48" s="103"/>
      <c r="G48" s="144"/>
      <c r="H48" s="144"/>
      <c r="I48" s="102"/>
      <c r="J48" s="102"/>
    </row>
    <row r="49" spans="1:10" s="323" customFormat="1" x14ac:dyDescent="0.25">
      <c r="A49" s="102"/>
      <c r="B49" s="102"/>
      <c r="C49" s="102"/>
      <c r="D49" s="103"/>
      <c r="E49" s="103"/>
      <c r="F49" s="103"/>
      <c r="G49" s="144"/>
      <c r="H49" s="144"/>
      <c r="I49" s="102"/>
      <c r="J49" s="102"/>
    </row>
    <row r="50" spans="1:10" s="323" customFormat="1" x14ac:dyDescent="0.25">
      <c r="A50" s="102"/>
      <c r="B50" s="102"/>
      <c r="C50" s="102"/>
      <c r="D50" s="103"/>
      <c r="E50" s="103"/>
      <c r="F50" s="103"/>
      <c r="G50" s="144"/>
      <c r="H50" s="144"/>
      <c r="I50" s="102"/>
      <c r="J50" s="102"/>
    </row>
    <row r="51" spans="1:10" s="323" customFormat="1" x14ac:dyDescent="0.25">
      <c r="A51" s="102"/>
      <c r="B51" s="102"/>
      <c r="C51" s="102"/>
      <c r="D51" s="103"/>
      <c r="E51" s="103"/>
      <c r="F51" s="103"/>
      <c r="G51" s="144"/>
      <c r="H51" s="144"/>
      <c r="I51" s="102"/>
      <c r="J51" s="102"/>
    </row>
    <row r="52" spans="1:10" s="323" customFormat="1" x14ac:dyDescent="0.25">
      <c r="A52" s="102"/>
      <c r="B52" s="102"/>
      <c r="C52" s="102"/>
      <c r="D52" s="103"/>
      <c r="E52" s="103"/>
      <c r="F52" s="103"/>
      <c r="G52" s="144"/>
      <c r="H52" s="144"/>
      <c r="I52" s="102"/>
      <c r="J52" s="102"/>
    </row>
    <row r="53" spans="1:10" s="323" customFormat="1" x14ac:dyDescent="0.25">
      <c r="A53" s="102"/>
      <c r="B53" s="102"/>
      <c r="C53" s="102"/>
      <c r="D53" s="103"/>
      <c r="E53" s="103"/>
      <c r="F53" s="103"/>
      <c r="G53" s="144"/>
      <c r="H53" s="144"/>
      <c r="I53" s="102"/>
      <c r="J53" s="102"/>
    </row>
    <row r="54" spans="1:10" s="323" customFormat="1" x14ac:dyDescent="0.25">
      <c r="A54" s="102"/>
      <c r="B54" s="102"/>
      <c r="C54" s="102"/>
      <c r="D54" s="103"/>
      <c r="E54" s="103"/>
      <c r="F54" s="103"/>
      <c r="G54" s="144"/>
      <c r="H54" s="144"/>
      <c r="I54" s="102"/>
      <c r="J54" s="102"/>
    </row>
    <row r="55" spans="1:10" s="323" customFormat="1" x14ac:dyDescent="0.25">
      <c r="A55" s="102"/>
      <c r="B55" s="102"/>
      <c r="C55" s="102"/>
      <c r="D55" s="103"/>
      <c r="E55" s="103"/>
      <c r="F55" s="103"/>
      <c r="G55" s="144"/>
      <c r="H55" s="144"/>
      <c r="I55" s="102"/>
      <c r="J55" s="102"/>
    </row>
    <row r="56" spans="1:10" s="323" customFormat="1" x14ac:dyDescent="0.25">
      <c r="A56" s="102"/>
      <c r="B56" s="102"/>
      <c r="C56" s="102"/>
      <c r="D56" s="103"/>
      <c r="E56" s="103"/>
      <c r="F56" s="103"/>
      <c r="G56" s="144"/>
      <c r="H56" s="144"/>
      <c r="I56" s="102"/>
      <c r="J56" s="102"/>
    </row>
    <row r="57" spans="1:10" s="323" customFormat="1" x14ac:dyDescent="0.25">
      <c r="A57" s="102"/>
      <c r="B57" s="102"/>
      <c r="C57" s="102"/>
      <c r="D57" s="103"/>
      <c r="E57" s="103"/>
      <c r="F57" s="103"/>
      <c r="G57" s="144"/>
      <c r="H57" s="144"/>
      <c r="I57" s="102"/>
      <c r="J57" s="102"/>
    </row>
    <row r="58" spans="1:10" s="323" customFormat="1" x14ac:dyDescent="0.25">
      <c r="A58" s="102"/>
      <c r="B58" s="102"/>
      <c r="C58" s="102"/>
      <c r="D58" s="103"/>
      <c r="E58" s="103"/>
      <c r="F58" s="103"/>
      <c r="G58" s="144"/>
      <c r="H58" s="144"/>
      <c r="I58" s="102"/>
      <c r="J58" s="102"/>
    </row>
    <row r="59" spans="1:10" s="323" customFormat="1" x14ac:dyDescent="0.25">
      <c r="A59" s="102"/>
      <c r="B59" s="102"/>
      <c r="C59" s="102"/>
      <c r="D59" s="103"/>
      <c r="E59" s="103"/>
      <c r="F59" s="103"/>
      <c r="G59" s="144"/>
      <c r="H59" s="144"/>
      <c r="I59" s="102"/>
      <c r="J59" s="102"/>
    </row>
    <row r="60" spans="1:10" s="323" customFormat="1" x14ac:dyDescent="0.25">
      <c r="A60" s="102"/>
      <c r="B60" s="102"/>
      <c r="C60" s="102"/>
      <c r="D60" s="103"/>
      <c r="E60" s="103"/>
      <c r="F60" s="103"/>
      <c r="G60" s="144"/>
      <c r="H60" s="144"/>
      <c r="I60" s="102"/>
      <c r="J60" s="102"/>
    </row>
    <row r="61" spans="1:10" s="323" customFormat="1" x14ac:dyDescent="0.25">
      <c r="A61" s="102"/>
      <c r="B61" s="102"/>
      <c r="C61" s="102"/>
      <c r="D61" s="103"/>
      <c r="E61" s="103"/>
      <c r="F61" s="103"/>
      <c r="G61" s="144"/>
      <c r="H61" s="144"/>
      <c r="I61" s="102"/>
      <c r="J61" s="102"/>
    </row>
    <row r="62" spans="1:10" s="323" customFormat="1" x14ac:dyDescent="0.25">
      <c r="A62" s="102"/>
      <c r="B62" s="102"/>
      <c r="C62" s="102"/>
      <c r="D62" s="103"/>
      <c r="E62" s="103"/>
      <c r="F62" s="103"/>
      <c r="G62" s="144"/>
      <c r="H62" s="144"/>
      <c r="I62" s="102"/>
      <c r="J62" s="102"/>
    </row>
    <row r="63" spans="1:10" s="323" customFormat="1" x14ac:dyDescent="0.25">
      <c r="A63" s="102"/>
      <c r="B63" s="102"/>
      <c r="C63" s="102"/>
      <c r="D63" s="103"/>
      <c r="E63" s="103"/>
      <c r="F63" s="103"/>
      <c r="G63" s="144"/>
      <c r="H63" s="144"/>
      <c r="I63" s="102"/>
      <c r="J63" s="102"/>
    </row>
    <row r="64" spans="1:10" s="323" customFormat="1" x14ac:dyDescent="0.25">
      <c r="A64" s="102"/>
      <c r="B64" s="102"/>
      <c r="C64" s="102"/>
      <c r="D64" s="103"/>
      <c r="E64" s="103"/>
      <c r="F64" s="103"/>
      <c r="G64" s="144"/>
      <c r="H64" s="144"/>
      <c r="I64" s="102"/>
      <c r="J64" s="102"/>
    </row>
    <row r="65" spans="1:10" s="323" customFormat="1" x14ac:dyDescent="0.25">
      <c r="A65" s="102"/>
      <c r="B65" s="102"/>
      <c r="C65" s="102"/>
      <c r="D65" s="103"/>
      <c r="E65" s="103"/>
      <c r="F65" s="103"/>
      <c r="G65" s="144"/>
      <c r="H65" s="144"/>
      <c r="I65" s="102"/>
      <c r="J65" s="102"/>
    </row>
    <row r="66" spans="1:10" s="323" customFormat="1" x14ac:dyDescent="0.25">
      <c r="A66" s="102"/>
      <c r="B66" s="102"/>
      <c r="C66" s="102"/>
      <c r="D66" s="103"/>
      <c r="E66" s="103"/>
      <c r="F66" s="103"/>
      <c r="G66" s="144"/>
      <c r="H66" s="144"/>
      <c r="I66" s="102"/>
      <c r="J66" s="102"/>
    </row>
    <row r="67" spans="1:10" s="323" customFormat="1" x14ac:dyDescent="0.25">
      <c r="A67" s="102"/>
      <c r="B67" s="102"/>
      <c r="C67" s="102"/>
      <c r="D67" s="103"/>
      <c r="E67" s="103"/>
      <c r="F67" s="103"/>
      <c r="G67" s="144"/>
      <c r="H67" s="144"/>
      <c r="I67" s="102"/>
      <c r="J67" s="102"/>
    </row>
    <row r="68" spans="1:10" s="323" customFormat="1" x14ac:dyDescent="0.25">
      <c r="A68" s="102"/>
      <c r="B68" s="102"/>
      <c r="C68" s="102"/>
      <c r="D68" s="103"/>
      <c r="E68" s="103"/>
      <c r="F68" s="103"/>
      <c r="G68" s="144"/>
      <c r="H68" s="144"/>
      <c r="I68" s="102"/>
      <c r="J68" s="102"/>
    </row>
    <row r="69" spans="1:10" s="323" customFormat="1" x14ac:dyDescent="0.25">
      <c r="A69" s="102"/>
      <c r="B69" s="102"/>
      <c r="C69" s="102"/>
      <c r="D69" s="103"/>
      <c r="E69" s="103"/>
      <c r="F69" s="103"/>
      <c r="G69" s="144"/>
      <c r="H69" s="144"/>
      <c r="I69" s="102"/>
      <c r="J69" s="102"/>
    </row>
    <row r="70" spans="1:10" s="323" customFormat="1" x14ac:dyDescent="0.25">
      <c r="A70" s="102"/>
      <c r="B70" s="102"/>
      <c r="C70" s="102"/>
      <c r="D70" s="103"/>
      <c r="E70" s="103"/>
      <c r="F70" s="103"/>
      <c r="G70" s="144"/>
      <c r="H70" s="144"/>
      <c r="I70" s="102"/>
      <c r="J70" s="102"/>
    </row>
    <row r="71" spans="1:10" s="323" customFormat="1" x14ac:dyDescent="0.25">
      <c r="A71" s="102"/>
      <c r="B71" s="102"/>
      <c r="C71" s="102"/>
      <c r="D71" s="103"/>
      <c r="E71" s="103"/>
      <c r="F71" s="103"/>
      <c r="G71" s="144"/>
      <c r="H71" s="144"/>
      <c r="I71" s="102"/>
      <c r="J71" s="102"/>
    </row>
    <row r="72" spans="1:10" s="323" customFormat="1" x14ac:dyDescent="0.25">
      <c r="A72" s="102"/>
      <c r="B72" s="102"/>
      <c r="C72" s="102"/>
      <c r="D72" s="103"/>
      <c r="E72" s="103"/>
      <c r="F72" s="103"/>
      <c r="G72" s="144"/>
      <c r="H72" s="144"/>
      <c r="I72" s="102"/>
      <c r="J72" s="102"/>
    </row>
    <row r="73" spans="1:10" s="323" customFormat="1" x14ac:dyDescent="0.25">
      <c r="A73" s="102"/>
      <c r="B73" s="102"/>
      <c r="C73" s="102"/>
      <c r="D73" s="103"/>
      <c r="E73" s="103"/>
      <c r="F73" s="103"/>
      <c r="G73" s="144"/>
      <c r="H73" s="144"/>
      <c r="I73" s="102"/>
      <c r="J73" s="102"/>
    </row>
    <row r="74" spans="1:10" s="323" customFormat="1" x14ac:dyDescent="0.25">
      <c r="A74" s="102"/>
      <c r="B74" s="102"/>
      <c r="C74" s="102"/>
      <c r="D74" s="103"/>
      <c r="E74" s="103"/>
      <c r="F74" s="103"/>
      <c r="G74" s="144"/>
      <c r="H74" s="144"/>
      <c r="I74" s="102"/>
      <c r="J74" s="102"/>
    </row>
    <row r="75" spans="1:10" x14ac:dyDescent="0.25">
      <c r="I75" s="102"/>
    </row>
    <row r="76" spans="1:10" x14ac:dyDescent="0.25">
      <c r="I76" s="102"/>
    </row>
    <row r="77" spans="1:10" x14ac:dyDescent="0.25">
      <c r="I77" s="102"/>
    </row>
    <row r="78" spans="1:10" x14ac:dyDescent="0.25">
      <c r="I78" s="102"/>
    </row>
    <row r="79" spans="1:10" x14ac:dyDescent="0.25">
      <c r="I79" s="102"/>
    </row>
    <row r="80" spans="1:10" x14ac:dyDescent="0.25">
      <c r="I80" s="102"/>
    </row>
  </sheetData>
  <sheetProtection formatCells="0" formatColumns="0" formatRows="0" insertRows="0" insertHyperlinks="0" deleteRows="0" sort="0" autoFilter="0"/>
  <protectedRanges>
    <protectedRange sqref="E6:F16" name="Range1"/>
  </protectedRanges>
  <mergeCells count="29">
    <mergeCell ref="A1:D1"/>
    <mergeCell ref="A2:J2"/>
    <mergeCell ref="A3:J3"/>
    <mergeCell ref="G5:H5"/>
    <mergeCell ref="I5:J5"/>
    <mergeCell ref="G9:H9"/>
    <mergeCell ref="I9:J9"/>
    <mergeCell ref="G10:H10"/>
    <mergeCell ref="I10:J10"/>
    <mergeCell ref="G6:H6"/>
    <mergeCell ref="I6:J6"/>
    <mergeCell ref="G7:H7"/>
    <mergeCell ref="I7:J7"/>
    <mergeCell ref="G8:H8"/>
    <mergeCell ref="I8:J8"/>
    <mergeCell ref="A20:J21"/>
    <mergeCell ref="G11:H11"/>
    <mergeCell ref="I11:J11"/>
    <mergeCell ref="G12:H12"/>
    <mergeCell ref="I12:J12"/>
    <mergeCell ref="G13:H13"/>
    <mergeCell ref="I13:J13"/>
    <mergeCell ref="A17:C17"/>
    <mergeCell ref="G14:H14"/>
    <mergeCell ref="I14:J14"/>
    <mergeCell ref="G15:H15"/>
    <mergeCell ref="I15:J15"/>
    <mergeCell ref="G16:H16"/>
    <mergeCell ref="I16:J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A4B1-4A0D-497F-94B9-F2E9E99FC9A6}">
  <sheetPr>
    <tabColor theme="7" tint="0.39997558519241921"/>
    <pageSetUpPr fitToPage="1"/>
  </sheetPr>
  <dimension ref="A1:T23"/>
  <sheetViews>
    <sheetView showGridLines="0" topLeftCell="O10" zoomScale="79" zoomScaleNormal="90" workbookViewId="0">
      <selection activeCell="S9" sqref="S9"/>
    </sheetView>
  </sheetViews>
  <sheetFormatPr defaultColWidth="9.44140625" defaultRowHeight="13.2" x14ac:dyDescent="0.25"/>
  <cols>
    <col min="1" max="1" width="40.5546875" style="5" customWidth="1"/>
    <col min="2" max="2" width="16.5546875" style="5" customWidth="1"/>
    <col min="3" max="3" width="16.5546875" style="36" customWidth="1"/>
    <col min="4" max="4" width="16.5546875" style="11" customWidth="1"/>
    <col min="5" max="5" width="16.77734375" style="11" customWidth="1"/>
    <col min="6" max="6" width="16.5546875" style="11" customWidth="1"/>
    <col min="7" max="7" width="16.77734375" style="10" customWidth="1"/>
    <col min="8" max="8" width="16.5546875" style="110" customWidth="1"/>
    <col min="9" max="13" width="16.77734375" style="110" customWidth="1"/>
    <col min="14" max="16" width="16.5546875" style="110" customWidth="1"/>
    <col min="17" max="17" width="15.5546875" style="10" customWidth="1"/>
    <col min="18" max="18" width="70.5546875" style="12" customWidth="1"/>
    <col min="19" max="19" width="70.5546875" style="5" customWidth="1"/>
    <col min="20" max="16384" width="9.44140625" style="5"/>
  </cols>
  <sheetData>
    <row r="1" spans="1:20" s="16" customFormat="1" ht="11.25" customHeight="1" x14ac:dyDescent="0.25">
      <c r="A1" s="125"/>
      <c r="B1" s="125"/>
      <c r="C1" s="126"/>
      <c r="D1" s="127"/>
      <c r="E1" s="127"/>
      <c r="F1" s="127"/>
      <c r="G1" s="127"/>
      <c r="H1" s="128"/>
      <c r="I1" s="128"/>
      <c r="J1" s="128"/>
      <c r="K1" s="128"/>
      <c r="L1" s="128"/>
      <c r="M1" s="128"/>
      <c r="N1" s="128"/>
      <c r="O1" s="128"/>
      <c r="P1" s="128"/>
      <c r="Q1" s="129"/>
      <c r="R1" s="130"/>
    </row>
    <row r="2" spans="1:20" s="1" customFormat="1" ht="26.85" customHeight="1" thickBot="1" x14ac:dyDescent="0.3">
      <c r="A2" s="711" t="s">
        <v>71</v>
      </c>
      <c r="B2" s="711"/>
      <c r="C2" s="711"/>
      <c r="D2" s="711"/>
      <c r="E2" s="711"/>
      <c r="F2" s="711"/>
      <c r="G2" s="711"/>
      <c r="H2" s="711"/>
      <c r="I2" s="711"/>
      <c r="J2" s="711"/>
      <c r="K2" s="711"/>
      <c r="L2" s="711"/>
      <c r="M2" s="711"/>
      <c r="N2" s="711"/>
      <c r="O2" s="711"/>
      <c r="P2" s="711"/>
      <c r="Q2" s="711"/>
      <c r="R2" s="711"/>
      <c r="S2" s="711"/>
    </row>
    <row r="3" spans="1:20" s="6" customFormat="1" ht="14.25" customHeight="1" x14ac:dyDescent="0.25">
      <c r="A3" s="639" t="s">
        <v>206</v>
      </c>
      <c r="B3" s="655"/>
      <c r="C3" s="655"/>
      <c r="D3" s="655"/>
      <c r="E3" s="655"/>
      <c r="F3" s="655"/>
      <c r="G3" s="655"/>
      <c r="H3" s="655"/>
      <c r="I3" s="655"/>
      <c r="J3" s="655"/>
      <c r="K3" s="655"/>
      <c r="L3" s="655"/>
      <c r="M3" s="655"/>
      <c r="N3" s="655"/>
      <c r="O3" s="655"/>
      <c r="P3" s="655"/>
      <c r="Q3" s="655"/>
      <c r="R3" s="655"/>
      <c r="S3" s="716"/>
      <c r="T3" s="351"/>
    </row>
    <row r="4" spans="1:20" ht="315" customHeight="1" x14ac:dyDescent="0.25">
      <c r="A4" s="717"/>
      <c r="B4" s="656"/>
      <c r="C4" s="656"/>
      <c r="D4" s="656"/>
      <c r="E4" s="656"/>
      <c r="F4" s="656"/>
      <c r="G4" s="656"/>
      <c r="H4" s="656"/>
      <c r="I4" s="656"/>
      <c r="J4" s="656"/>
      <c r="K4" s="656"/>
      <c r="L4" s="656"/>
      <c r="M4" s="656"/>
      <c r="N4" s="656"/>
      <c r="O4" s="656"/>
      <c r="P4" s="656"/>
      <c r="Q4" s="656"/>
      <c r="R4" s="656"/>
      <c r="S4" s="718"/>
      <c r="T4" s="62"/>
    </row>
    <row r="5" spans="1:20" ht="7.5" hidden="1" customHeight="1" x14ac:dyDescent="0.25">
      <c r="A5" s="478"/>
      <c r="B5" s="478"/>
      <c r="C5" s="479"/>
      <c r="D5" s="478"/>
      <c r="E5" s="153"/>
      <c r="F5" s="153"/>
      <c r="G5" s="153"/>
      <c r="H5" s="154"/>
      <c r="I5" s="154"/>
      <c r="J5" s="154"/>
      <c r="K5" s="154"/>
      <c r="L5" s="154"/>
      <c r="M5" s="154"/>
      <c r="N5" s="154"/>
      <c r="O5" s="154"/>
      <c r="P5" s="154"/>
      <c r="Q5" s="155"/>
      <c r="R5" s="546"/>
      <c r="S5" s="62"/>
      <c r="T5" s="352"/>
    </row>
    <row r="6" spans="1:20" ht="19.5" hidden="1" customHeight="1" x14ac:dyDescent="0.25">
      <c r="A6" s="643"/>
      <c r="B6" s="714"/>
      <c r="C6" s="714"/>
      <c r="D6" s="714"/>
      <c r="E6" s="714"/>
      <c r="F6" s="714"/>
      <c r="G6" s="714"/>
      <c r="H6" s="714"/>
      <c r="I6" s="714"/>
      <c r="J6" s="714"/>
      <c r="K6" s="714"/>
      <c r="L6" s="714"/>
      <c r="M6" s="714"/>
      <c r="N6" s="714"/>
      <c r="O6" s="714"/>
      <c r="P6" s="714"/>
      <c r="Q6" s="714"/>
      <c r="R6" s="714"/>
      <c r="S6" s="715"/>
      <c r="T6" s="62"/>
    </row>
    <row r="7" spans="1:20" s="7" customFormat="1" ht="130.80000000000001" customHeight="1" x14ac:dyDescent="0.25">
      <c r="A7" s="383" t="s">
        <v>73</v>
      </c>
      <c r="B7" s="363" t="s">
        <v>74</v>
      </c>
      <c r="C7" s="364" t="s">
        <v>75</v>
      </c>
      <c r="D7" s="365" t="s">
        <v>76</v>
      </c>
      <c r="E7" s="366" t="s">
        <v>77</v>
      </c>
      <c r="F7" s="366" t="s">
        <v>78</v>
      </c>
      <c r="G7" s="366" t="s">
        <v>79</v>
      </c>
      <c r="H7" s="367" t="s">
        <v>80</v>
      </c>
      <c r="I7" s="367" t="s">
        <v>81</v>
      </c>
      <c r="J7" s="367" t="s">
        <v>207</v>
      </c>
      <c r="K7" s="367" t="s">
        <v>83</v>
      </c>
      <c r="L7" s="367" t="s">
        <v>84</v>
      </c>
      <c r="M7" s="367" t="s">
        <v>208</v>
      </c>
      <c r="N7" s="367" t="s">
        <v>209</v>
      </c>
      <c r="O7" s="367" t="s">
        <v>210</v>
      </c>
      <c r="P7" s="510" t="s">
        <v>211</v>
      </c>
      <c r="Q7" s="363" t="s">
        <v>85</v>
      </c>
      <c r="R7" s="366" t="s">
        <v>86</v>
      </c>
      <c r="S7" s="366" t="s">
        <v>87</v>
      </c>
    </row>
    <row r="8" spans="1:20" s="9" customFormat="1" ht="390" customHeight="1" x14ac:dyDescent="0.25">
      <c r="A8" s="54" t="s">
        <v>88</v>
      </c>
      <c r="B8" s="339" t="s">
        <v>16</v>
      </c>
      <c r="C8" s="225">
        <v>180</v>
      </c>
      <c r="D8" s="225" t="s">
        <v>89</v>
      </c>
      <c r="E8" s="223">
        <v>24.65</v>
      </c>
      <c r="F8" s="174">
        <f>C8*E8</f>
        <v>4437</v>
      </c>
      <c r="G8" s="174">
        <f>Table8[[#This Row],[Fringe Rate]]*Table8[[#This Row],[Subtotal Salary]]</f>
        <v>1863.54</v>
      </c>
      <c r="H8" s="236">
        <v>0.42</v>
      </c>
      <c r="I8" s="236">
        <v>0.3</v>
      </c>
      <c r="J8" s="174">
        <f>Table8[[#This Row],[Total ]]*Table8[[#This Row],[% of Time Spent on Administrative Costs]]</f>
        <v>1890.1619999999998</v>
      </c>
      <c r="K8" s="236">
        <v>0.2</v>
      </c>
      <c r="L8" s="174">
        <f>Table8[[#This Row],[Total ]]*Table8[[#This Row],[% of Time Spent on Evaluation of Subgrants Costs]]</f>
        <v>1260.1080000000002</v>
      </c>
      <c r="M8" s="236">
        <v>0.1</v>
      </c>
      <c r="N8" s="174">
        <f>Table8[[#This Row],[Total ]]*Table8[[#This Row],[% of Time Spent on Expenses Related to Affordable Broadband Program Costs]]</f>
        <v>630.05400000000009</v>
      </c>
      <c r="O8" s="236">
        <v>0.4</v>
      </c>
      <c r="P8" s="174">
        <f>Table8[[#This Row],[Total ]]*Table8[[#This Row],[% of Time Spent on Expenses Related to DE Plan Updates and Maintenance]]</f>
        <v>2520.2160000000003</v>
      </c>
      <c r="Q8" s="174">
        <f>SUM(F8:G8)</f>
        <v>6300.54</v>
      </c>
      <c r="R8" s="416" t="s">
        <v>212</v>
      </c>
      <c r="S8" s="543" t="s">
        <v>213</v>
      </c>
      <c r="T8" s="353"/>
    </row>
    <row r="9" spans="1:20" s="9" customFormat="1" ht="267.75" customHeight="1" x14ac:dyDescent="0.25">
      <c r="A9" s="56" t="s">
        <v>214</v>
      </c>
      <c r="B9" s="339" t="s">
        <v>16</v>
      </c>
      <c r="C9" s="104">
        <v>360</v>
      </c>
      <c r="D9" s="132" t="s">
        <v>89</v>
      </c>
      <c r="E9" s="39">
        <v>37.71</v>
      </c>
      <c r="F9" s="234">
        <f t="shared" ref="F9:F14" si="0">C9*E9</f>
        <v>13575.6</v>
      </c>
      <c r="G9" s="234">
        <f>Table8[[#This Row],[Fringe Rate]]*Table8[[#This Row],[Subtotal Salary]]</f>
        <v>5701.7519999999995</v>
      </c>
      <c r="H9" s="237">
        <v>0.42</v>
      </c>
      <c r="I9" s="237">
        <v>0</v>
      </c>
      <c r="J9" s="234">
        <f>Table8[[#This Row],[Total ]]*Table8[[#This Row],[% of Time Spent on Administrative Costs]]</f>
        <v>0</v>
      </c>
      <c r="K9" s="237">
        <v>0</v>
      </c>
      <c r="L9" s="234">
        <f>Table8[[#This Row],[Total ]]*Table8[[#This Row],[% of Time Spent on Evaluation of Subgrants Costs]]</f>
        <v>0</v>
      </c>
      <c r="M9" s="237">
        <v>0</v>
      </c>
      <c r="N9" s="234">
        <f>Table8[[#This Row],[Total ]]*Table8[[#This Row],[% of Time Spent on Expenses Related to Affordable Broadband Program Costs]]</f>
        <v>0</v>
      </c>
      <c r="O9" s="237">
        <v>0</v>
      </c>
      <c r="P9" s="234">
        <f>Table8[[#This Row],[Total ]]*Table8[[#This Row],[% of Time Spent on Expenses Related to DE Plan Updates and Maintenance]]</f>
        <v>0</v>
      </c>
      <c r="Q9" s="234">
        <f t="shared" ref="Q9:Q14" si="1">SUM(F9:G9)</f>
        <v>19277.351999999999</v>
      </c>
      <c r="R9" s="423" t="s">
        <v>215</v>
      </c>
      <c r="S9" s="511" t="s">
        <v>216</v>
      </c>
      <c r="T9" s="353"/>
    </row>
    <row r="10" spans="1:20" s="8" customFormat="1" ht="374.55" customHeight="1" x14ac:dyDescent="0.25">
      <c r="A10" s="56" t="s">
        <v>217</v>
      </c>
      <c r="B10" s="339" t="s">
        <v>16</v>
      </c>
      <c r="C10" s="104">
        <v>240</v>
      </c>
      <c r="D10" s="132" t="s">
        <v>89</v>
      </c>
      <c r="E10" s="39">
        <v>31.79</v>
      </c>
      <c r="F10" s="234">
        <f t="shared" si="0"/>
        <v>7629.5999999999995</v>
      </c>
      <c r="G10" s="234">
        <f>Table8[[#This Row],[Fringe Rate]]*Table8[[#This Row],[Subtotal Salary]]</f>
        <v>3204.4319999999998</v>
      </c>
      <c r="H10" s="237">
        <v>0.42</v>
      </c>
      <c r="I10" s="237">
        <v>0</v>
      </c>
      <c r="J10" s="234">
        <f>Table8[[#This Row],[Total ]]*Table8[[#This Row],[% of Time Spent on Administrative Costs]]</f>
        <v>0</v>
      </c>
      <c r="K10" s="237">
        <v>0.35</v>
      </c>
      <c r="L10" s="234">
        <f>Table8[[#This Row],[Total ]]*Table8[[#This Row],[% of Time Spent on Evaluation of Subgrants Costs]]</f>
        <v>3791.9111999999996</v>
      </c>
      <c r="M10" s="237">
        <v>0</v>
      </c>
      <c r="N10" s="234">
        <f>Table8[[#This Row],[Total ]]*Table8[[#This Row],[% of Time Spent on Expenses Related to Affordable Broadband Program Costs]]</f>
        <v>0</v>
      </c>
      <c r="O10" s="237">
        <v>0.15</v>
      </c>
      <c r="P10" s="234">
        <f>Table8[[#This Row],[Total ]]*Table8[[#This Row],[% of Time Spent on Expenses Related to DE Plan Updates and Maintenance]]</f>
        <v>1625.1047999999998</v>
      </c>
      <c r="Q10" s="234">
        <f t="shared" si="1"/>
        <v>10834.031999999999</v>
      </c>
      <c r="R10" s="423" t="s">
        <v>218</v>
      </c>
      <c r="S10" s="543" t="s">
        <v>219</v>
      </c>
    </row>
    <row r="11" spans="1:20" s="8" customFormat="1" ht="330" customHeight="1" x14ac:dyDescent="0.25">
      <c r="A11" s="56" t="s">
        <v>220</v>
      </c>
      <c r="B11" s="339" t="s">
        <v>16</v>
      </c>
      <c r="C11" s="104">
        <v>3120</v>
      </c>
      <c r="D11" s="132" t="s">
        <v>89</v>
      </c>
      <c r="E11" s="39">
        <v>18.55</v>
      </c>
      <c r="F11" s="234">
        <f t="shared" si="0"/>
        <v>57876</v>
      </c>
      <c r="G11" s="234">
        <f>Table8[[#This Row],[Fringe Rate]]*Table8[[#This Row],[Subtotal Salary]]</f>
        <v>24307.919999999998</v>
      </c>
      <c r="H11" s="237">
        <v>0.42</v>
      </c>
      <c r="I11" s="237">
        <v>0</v>
      </c>
      <c r="J11" s="234">
        <f>Table8[[#This Row],[Total ]]*Table8[[#This Row],[% of Time Spent on Administrative Costs]]</f>
        <v>0</v>
      </c>
      <c r="K11" s="237">
        <v>0</v>
      </c>
      <c r="L11" s="234">
        <f>Table8[[#This Row],[Total ]]*Table8[[#This Row],[% of Time Spent on Evaluation of Subgrants Costs]]</f>
        <v>0</v>
      </c>
      <c r="M11" s="237">
        <v>0</v>
      </c>
      <c r="N11" s="234">
        <f>Table8[[#This Row],[Total ]]*Table8[[#This Row],[% of Time Spent on Expenses Related to Affordable Broadband Program Costs]]</f>
        <v>0</v>
      </c>
      <c r="O11" s="237">
        <v>0</v>
      </c>
      <c r="P11" s="234">
        <f>Table8[[#This Row],[Total ]]*Table8[[#This Row],[% of Time Spent on Expenses Related to DE Plan Updates and Maintenance]]</f>
        <v>0</v>
      </c>
      <c r="Q11" s="234">
        <f t="shared" si="1"/>
        <v>82183.92</v>
      </c>
      <c r="R11" s="423" t="s">
        <v>221</v>
      </c>
      <c r="S11" s="511" t="s">
        <v>222</v>
      </c>
    </row>
    <row r="12" spans="1:20" s="9" customFormat="1" ht="32.25" customHeight="1" x14ac:dyDescent="0.25">
      <c r="A12" s="56"/>
      <c r="B12" s="339"/>
      <c r="C12" s="104"/>
      <c r="D12" s="132"/>
      <c r="E12" s="39"/>
      <c r="F12" s="234">
        <f t="shared" si="0"/>
        <v>0</v>
      </c>
      <c r="G12" s="234">
        <f>Table8[[#This Row],[Fringe Rate]]*Table8[[#This Row],[Subtotal Salary]]</f>
        <v>0</v>
      </c>
      <c r="H12" s="237"/>
      <c r="I12" s="237"/>
      <c r="J12" s="234">
        <f>Table8[[#This Row],[Total ]]*Table8[[#This Row],[% of Time Spent on Administrative Costs]]</f>
        <v>0</v>
      </c>
      <c r="K12" s="237"/>
      <c r="L12" s="234">
        <f>Table8[[#This Row],[Total ]]*Table8[[#This Row],[% of Time Spent on Evaluation of Subgrants Costs]]</f>
        <v>0</v>
      </c>
      <c r="M12" s="237"/>
      <c r="N12" s="234">
        <f>Table8[[#This Row],[Total ]]*Table8[[#This Row],[% of Time Spent on Expenses Related to Affordable Broadband Program Costs]]</f>
        <v>0</v>
      </c>
      <c r="O12" s="237"/>
      <c r="P12" s="234">
        <f>Table8[[#This Row],[Total ]]*Table8[[#This Row],[% of Time Spent on Expenses Related to DE Plan Updates and Maintenance]]</f>
        <v>0</v>
      </c>
      <c r="Q12" s="234">
        <f t="shared" si="1"/>
        <v>0</v>
      </c>
      <c r="R12" s="133"/>
      <c r="S12" s="133"/>
      <c r="T12" s="353"/>
    </row>
    <row r="13" spans="1:20" s="8" customFormat="1" ht="31.5" customHeight="1" x14ac:dyDescent="0.25">
      <c r="A13" s="55"/>
      <c r="B13" s="339"/>
      <c r="C13" s="104"/>
      <c r="D13" s="132"/>
      <c r="E13" s="39"/>
      <c r="F13" s="234">
        <f t="shared" si="0"/>
        <v>0</v>
      </c>
      <c r="G13" s="234">
        <f>Table8[[#This Row],[Fringe Rate]]*Table8[[#This Row],[Subtotal Salary]]</f>
        <v>0</v>
      </c>
      <c r="H13" s="237"/>
      <c r="I13" s="237"/>
      <c r="J13" s="234">
        <f>Table8[[#This Row],[Total ]]*Table8[[#This Row],[% of Time Spent on Administrative Costs]]</f>
        <v>0</v>
      </c>
      <c r="K13" s="237"/>
      <c r="L13" s="234">
        <f>Table8[[#This Row],[Total ]]*Table8[[#This Row],[% of Time Spent on Evaluation of Subgrants Costs]]</f>
        <v>0</v>
      </c>
      <c r="M13" s="237"/>
      <c r="N13" s="234">
        <f>Table8[[#This Row],[Total ]]*Table8[[#This Row],[% of Time Spent on Expenses Related to Affordable Broadband Program Costs]]</f>
        <v>0</v>
      </c>
      <c r="O13" s="237"/>
      <c r="P13" s="234">
        <f>Table8[[#This Row],[Total ]]*Table8[[#This Row],[% of Time Spent on Expenses Related to DE Plan Updates and Maintenance]]</f>
        <v>0</v>
      </c>
      <c r="Q13" s="234">
        <f t="shared" si="1"/>
        <v>0</v>
      </c>
      <c r="R13" s="133"/>
      <c r="S13" s="133"/>
    </row>
    <row r="14" spans="1:20" s="8" customFormat="1" ht="21.75" customHeight="1" x14ac:dyDescent="0.25">
      <c r="A14" s="332"/>
      <c r="B14" s="339"/>
      <c r="C14" s="334"/>
      <c r="D14" s="335"/>
      <c r="E14" s="336"/>
      <c r="F14" s="337">
        <f t="shared" si="0"/>
        <v>0</v>
      </c>
      <c r="G14" s="337">
        <f>Table8[[#This Row],[Fringe Rate]]*Table8[[#This Row],[Subtotal Salary]]</f>
        <v>0</v>
      </c>
      <c r="H14" s="338"/>
      <c r="I14" s="338"/>
      <c r="J14" s="337">
        <f>Table8[[#This Row],[Total ]]*Table8[[#This Row],[% of Time Spent on Administrative Costs]]</f>
        <v>0</v>
      </c>
      <c r="K14" s="338"/>
      <c r="L14" s="337">
        <f>Table8[[#This Row],[Total ]]*Table8[[#This Row],[% of Time Spent on Evaluation of Subgrants Costs]]</f>
        <v>0</v>
      </c>
      <c r="M14" s="338"/>
      <c r="N14" s="337">
        <f>Table8[[#This Row],[Total ]]*Table8[[#This Row],[% of Time Spent on Expenses Related to Affordable Broadband Program Costs]]</f>
        <v>0</v>
      </c>
      <c r="O14" s="338"/>
      <c r="P14" s="337">
        <f>Table8[[#This Row],[Total ]]*Table8[[#This Row],[% of Time Spent on Expenses Related to DE Plan Updates and Maintenance]]</f>
        <v>0</v>
      </c>
      <c r="Q14" s="337">
        <f t="shared" si="1"/>
        <v>0</v>
      </c>
      <c r="R14" s="333"/>
      <c r="S14" s="333"/>
    </row>
    <row r="15" spans="1:20" s="8" customFormat="1" ht="21.75" customHeight="1" x14ac:dyDescent="0.25">
      <c r="A15" s="712" t="s">
        <v>95</v>
      </c>
      <c r="B15" s="713"/>
      <c r="C15" s="713"/>
      <c r="D15" s="713"/>
      <c r="E15" s="713"/>
      <c r="F15" s="254">
        <f>SUM(F8:F14)</f>
        <v>83518.2</v>
      </c>
      <c r="G15" s="254">
        <f>SUM(G8:G14)</f>
        <v>35077.644</v>
      </c>
      <c r="H15" s="480"/>
      <c r="I15" s="481"/>
      <c r="J15" s="254">
        <f>SUM(J8:J14)</f>
        <v>1890.1619999999998</v>
      </c>
      <c r="K15" s="482"/>
      <c r="L15" s="254">
        <f>SUM(L8:L14)</f>
        <v>5052.0191999999997</v>
      </c>
      <c r="M15" s="482"/>
      <c r="N15" s="254">
        <f>SUM(N8:N14)</f>
        <v>630.05400000000009</v>
      </c>
      <c r="O15" s="483"/>
      <c r="P15" s="254">
        <f>SUM(P8:P14)</f>
        <v>4145.3208000000004</v>
      </c>
      <c r="Q15" s="254">
        <f>SUM(Q8:Q14)</f>
        <v>118595.844</v>
      </c>
      <c r="R15" s="484"/>
      <c r="S15" s="485"/>
    </row>
    <row r="16" spans="1:20" s="8" customFormat="1" ht="18.75" customHeight="1" x14ac:dyDescent="0.25">
      <c r="A16" s="226"/>
      <c r="B16" s="227"/>
      <c r="C16" s="227"/>
      <c r="D16" s="227"/>
      <c r="E16" s="227"/>
      <c r="F16" s="186"/>
      <c r="G16" s="186"/>
      <c r="H16" s="228"/>
      <c r="I16" s="228"/>
      <c r="J16" s="229"/>
      <c r="K16" s="228"/>
      <c r="L16" s="229"/>
      <c r="M16" s="228"/>
      <c r="N16" s="229"/>
      <c r="O16" s="229"/>
      <c r="P16" s="229"/>
      <c r="Q16" s="186"/>
      <c r="R16" s="186"/>
      <c r="S16" s="230"/>
    </row>
    <row r="17" spans="1:19" s="8" customFormat="1" x14ac:dyDescent="0.25">
      <c r="A17" s="719" t="s">
        <v>223</v>
      </c>
      <c r="B17" s="720"/>
      <c r="C17" s="720"/>
      <c r="D17" s="720"/>
      <c r="E17" s="720"/>
      <c r="F17" s="720"/>
      <c r="G17" s="720"/>
      <c r="H17" s="720"/>
      <c r="I17" s="720"/>
      <c r="J17" s="720"/>
      <c r="K17" s="720"/>
      <c r="L17" s="720"/>
      <c r="M17" s="720"/>
      <c r="N17" s="720"/>
      <c r="O17" s="720"/>
      <c r="P17" s="720"/>
      <c r="Q17" s="720"/>
      <c r="R17" s="720"/>
      <c r="S17" s="720"/>
    </row>
    <row r="18" spans="1:19" s="9" customFormat="1" ht="88.5" customHeight="1" x14ac:dyDescent="0.25">
      <c r="A18" s="721"/>
      <c r="B18" s="722"/>
      <c r="C18" s="722"/>
      <c r="D18" s="722"/>
      <c r="E18" s="722"/>
      <c r="F18" s="722"/>
      <c r="G18" s="722"/>
      <c r="H18" s="722"/>
      <c r="I18" s="722"/>
      <c r="J18" s="722"/>
      <c r="K18" s="722"/>
      <c r="L18" s="722"/>
      <c r="M18" s="722"/>
      <c r="N18" s="722"/>
      <c r="O18" s="722"/>
      <c r="P18" s="722"/>
      <c r="Q18" s="722"/>
      <c r="R18" s="722"/>
      <c r="S18" s="722"/>
    </row>
    <row r="19" spans="1:19" s="9" customFormat="1" ht="15.6" customHeight="1" x14ac:dyDescent="0.25">
      <c r="A19" s="62"/>
      <c r="B19" s="62"/>
      <c r="C19" s="453"/>
      <c r="D19" s="454"/>
      <c r="E19" s="454"/>
      <c r="F19" s="454"/>
      <c r="G19" s="455"/>
      <c r="H19" s="456"/>
      <c r="I19" s="456"/>
      <c r="J19" s="456"/>
      <c r="K19" s="456"/>
      <c r="L19" s="456"/>
      <c r="M19" s="456"/>
      <c r="N19" s="456"/>
      <c r="O19" s="456"/>
      <c r="P19" s="456"/>
      <c r="Q19" s="455"/>
      <c r="R19" s="12"/>
      <c r="S19" s="62"/>
    </row>
    <row r="20" spans="1:19" s="8" customFormat="1" ht="19.350000000000001" customHeight="1" x14ac:dyDescent="0.25">
      <c r="A20" s="62"/>
      <c r="B20" s="62"/>
      <c r="C20" s="453"/>
      <c r="D20" s="454"/>
      <c r="E20" s="454"/>
      <c r="F20" s="454"/>
      <c r="G20" s="455"/>
      <c r="H20" s="456"/>
      <c r="I20" s="456"/>
      <c r="J20" s="456"/>
      <c r="K20" s="456"/>
      <c r="L20" s="456"/>
      <c r="M20" s="456"/>
      <c r="N20" s="456"/>
      <c r="O20" s="456"/>
      <c r="P20" s="456"/>
      <c r="Q20" s="455"/>
      <c r="R20" s="12"/>
      <c r="S20" s="62"/>
    </row>
    <row r="21" spans="1:19" ht="12.6" customHeight="1" x14ac:dyDescent="0.25">
      <c r="A21" s="62"/>
      <c r="B21" s="62"/>
      <c r="C21" s="453"/>
      <c r="D21" s="454"/>
      <c r="E21" s="454"/>
      <c r="F21" s="454"/>
      <c r="G21" s="455"/>
      <c r="H21" s="456"/>
      <c r="I21" s="456"/>
      <c r="J21" s="456"/>
      <c r="K21" s="456"/>
      <c r="L21" s="456"/>
      <c r="M21" s="456"/>
      <c r="N21" s="456"/>
      <c r="O21" s="456"/>
      <c r="P21" s="456"/>
      <c r="Q21" s="455"/>
      <c r="S21" s="62"/>
    </row>
    <row r="22" spans="1:19" ht="35.85" customHeight="1" x14ac:dyDescent="0.25">
      <c r="A22" s="62"/>
      <c r="B22" s="62"/>
      <c r="C22" s="453"/>
      <c r="D22" s="454"/>
      <c r="E22" s="454"/>
      <c r="F22" s="454"/>
      <c r="G22" s="455"/>
      <c r="H22" s="456"/>
      <c r="I22" s="456"/>
      <c r="J22" s="456"/>
      <c r="K22" s="456"/>
      <c r="L22" s="456"/>
      <c r="M22" s="456"/>
      <c r="N22" s="456"/>
      <c r="O22" s="456"/>
      <c r="P22" s="456"/>
      <c r="Q22" s="455"/>
      <c r="S22" s="62"/>
    </row>
    <row r="23" spans="1:19" x14ac:dyDescent="0.25">
      <c r="A23" s="62"/>
      <c r="B23" s="62"/>
      <c r="C23" s="453"/>
      <c r="D23" s="454"/>
      <c r="E23" s="454"/>
      <c r="F23" s="454"/>
      <c r="G23" s="455"/>
      <c r="H23" s="456"/>
      <c r="I23" s="456"/>
      <c r="J23" s="456"/>
      <c r="K23" s="456"/>
      <c r="L23" s="456"/>
      <c r="M23" s="456"/>
      <c r="N23" s="456"/>
      <c r="O23" s="456"/>
      <c r="P23" s="456"/>
      <c r="Q23" s="455"/>
      <c r="S23" s="62"/>
    </row>
  </sheetData>
  <sheetProtection formatCells="0" formatColumns="0" formatRows="0" insertRows="0" insertHyperlinks="0" deleteRows="0" sort="0" autoFilter="0"/>
  <protectedRanges>
    <protectedRange sqref="O8:O14" name="Range4"/>
    <protectedRange sqref="H8:I14" name="Range1"/>
    <protectedRange sqref="K8:K14" name="Range2"/>
    <protectedRange sqref="M8:M14" name="Range3"/>
  </protectedRanges>
  <mergeCells count="5">
    <mergeCell ref="A2:S2"/>
    <mergeCell ref="A15:E15"/>
    <mergeCell ref="A6:S6"/>
    <mergeCell ref="A3:S4"/>
    <mergeCell ref="A17:S18"/>
  </mergeCells>
  <printOptions horizontalCentered="1"/>
  <pageMargins left="0.5" right="0.5" top="0.25" bottom="0.25" header="0.5" footer="0.5"/>
  <pageSetup scale="64" orientation="landscape" horizontalDpi="300" verticalDpi="300" r:id="rId1"/>
  <headerFooter alignWithMargins="0"/>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5721F587-2CBD-4706-895A-83125D24E637}">
          <x14:formula1>
            <xm:f>List!$G$1:$G$2</xm:f>
          </x14:formula1>
          <xm:sqref>B8:B14</xm:sqref>
        </x14:dataValidation>
        <x14:dataValidation type="list" allowBlank="1" showInputMessage="1" showErrorMessage="1" xr:uid="{868D4446-67A9-45FA-8650-AB1F03F75974}">
          <x14:formula1>
            <xm:f>List!$A$1:$A$3</xm:f>
          </x14:formula1>
          <xm:sqref>D8:D14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39997558519241921"/>
    <pageSetUpPr fitToPage="1"/>
  </sheetPr>
  <dimension ref="A1:R19"/>
  <sheetViews>
    <sheetView showGridLines="0" topLeftCell="L6" zoomScale="80" zoomScaleNormal="80" workbookViewId="0">
      <selection activeCell="A6" sqref="A6"/>
    </sheetView>
  </sheetViews>
  <sheetFormatPr defaultColWidth="9.44140625" defaultRowHeight="13.2" x14ac:dyDescent="0.25"/>
  <cols>
    <col min="1" max="1" width="70.77734375" style="63" customWidth="1"/>
    <col min="2" max="2" width="16.77734375" style="63" customWidth="1"/>
    <col min="3" max="3" width="16.5546875" style="64" customWidth="1"/>
    <col min="4" max="4" width="16.77734375" style="64" customWidth="1"/>
    <col min="5" max="9" width="16.5546875" style="65" customWidth="1"/>
    <col min="10" max="10" width="16.77734375" style="65" customWidth="1"/>
    <col min="11" max="11" width="16.5546875" style="66" customWidth="1"/>
    <col min="12" max="15" width="16.77734375" style="66" customWidth="1"/>
    <col min="16" max="17" width="70.5546875" style="63" customWidth="1"/>
    <col min="18" max="16384" width="9.44140625" style="63"/>
  </cols>
  <sheetData>
    <row r="1" spans="1:18" s="19" customFormat="1" ht="12.75" customHeight="1" x14ac:dyDescent="0.25">
      <c r="A1" s="652" t="s">
        <v>19</v>
      </c>
      <c r="B1" s="652"/>
      <c r="C1" s="652"/>
      <c r="D1" s="652"/>
      <c r="E1" s="652"/>
      <c r="F1" s="652"/>
      <c r="G1" s="652"/>
      <c r="H1" s="652"/>
      <c r="I1" s="652"/>
      <c r="J1" s="652"/>
      <c r="K1" s="652"/>
      <c r="L1" s="652"/>
      <c r="M1" s="652"/>
      <c r="N1" s="652"/>
      <c r="O1" s="652"/>
      <c r="P1" s="652"/>
    </row>
    <row r="2" spans="1:18" s="21" customFormat="1" ht="24" customHeight="1" thickBot="1" x14ac:dyDescent="0.3">
      <c r="A2" s="652"/>
      <c r="B2" s="652"/>
      <c r="C2" s="652"/>
      <c r="D2" s="652"/>
      <c r="E2" s="652"/>
      <c r="F2" s="652"/>
      <c r="G2" s="652"/>
      <c r="H2" s="652"/>
      <c r="I2" s="652"/>
      <c r="J2" s="652"/>
      <c r="K2" s="652"/>
      <c r="L2" s="652"/>
      <c r="M2" s="652"/>
      <c r="N2" s="652"/>
      <c r="O2" s="652"/>
      <c r="P2" s="652"/>
      <c r="Q2" s="20"/>
      <c r="R2" s="20"/>
    </row>
    <row r="3" spans="1:18" ht="409.6" customHeight="1" x14ac:dyDescent="0.25">
      <c r="A3" s="655" t="s">
        <v>224</v>
      </c>
      <c r="B3" s="655"/>
      <c r="C3" s="655"/>
      <c r="D3" s="655"/>
      <c r="E3" s="655"/>
      <c r="F3" s="655"/>
      <c r="G3" s="655"/>
      <c r="H3" s="655"/>
      <c r="I3" s="655"/>
      <c r="J3" s="655"/>
      <c r="K3" s="655"/>
      <c r="L3" s="655"/>
      <c r="M3" s="655"/>
      <c r="N3" s="655"/>
      <c r="O3" s="655"/>
      <c r="P3" s="655"/>
      <c r="Q3" s="655"/>
    </row>
    <row r="4" spans="1:18" ht="80.25" customHeight="1" thickBot="1" x14ac:dyDescent="0.3">
      <c r="A4" s="656"/>
      <c r="B4" s="656"/>
      <c r="C4" s="656"/>
      <c r="D4" s="656"/>
      <c r="E4" s="656"/>
      <c r="F4" s="656"/>
      <c r="G4" s="656"/>
      <c r="H4" s="656"/>
      <c r="I4" s="656"/>
      <c r="J4" s="656"/>
      <c r="K4" s="656"/>
      <c r="L4" s="656"/>
      <c r="M4" s="656"/>
      <c r="N4" s="656"/>
      <c r="O4" s="656"/>
      <c r="P4" s="656"/>
      <c r="Q4" s="656"/>
    </row>
    <row r="5" spans="1:18" s="19" customFormat="1" ht="129.6" customHeight="1" thickBot="1" x14ac:dyDescent="0.3">
      <c r="A5" s="368" t="s">
        <v>97</v>
      </c>
      <c r="B5" s="369" t="s">
        <v>98</v>
      </c>
      <c r="C5" s="369" t="s">
        <v>99</v>
      </c>
      <c r="D5" s="370" t="s">
        <v>100</v>
      </c>
      <c r="E5" s="370" t="s">
        <v>101</v>
      </c>
      <c r="F5" s="370" t="s">
        <v>102</v>
      </c>
      <c r="G5" s="370" t="s">
        <v>103</v>
      </c>
      <c r="H5" s="370" t="s">
        <v>104</v>
      </c>
      <c r="I5" s="370" t="s">
        <v>105</v>
      </c>
      <c r="J5" s="370" t="s">
        <v>106</v>
      </c>
      <c r="K5" s="371" t="s">
        <v>107</v>
      </c>
      <c r="L5" s="372" t="s">
        <v>225</v>
      </c>
      <c r="M5" s="372" t="s">
        <v>109</v>
      </c>
      <c r="N5" s="372" t="s">
        <v>226</v>
      </c>
      <c r="O5" s="372" t="s">
        <v>227</v>
      </c>
      <c r="P5" s="373" t="s">
        <v>87</v>
      </c>
      <c r="Q5" s="457" t="s">
        <v>110</v>
      </c>
    </row>
    <row r="6" spans="1:18" ht="378.6" customHeight="1" x14ac:dyDescent="0.25">
      <c r="A6" s="42" t="s">
        <v>228</v>
      </c>
      <c r="B6" s="43">
        <v>4</v>
      </c>
      <c r="C6" s="43">
        <v>4</v>
      </c>
      <c r="D6" s="257">
        <v>145</v>
      </c>
      <c r="E6" s="257">
        <v>425</v>
      </c>
      <c r="F6" s="257">
        <v>75</v>
      </c>
      <c r="G6" s="257">
        <v>79</v>
      </c>
      <c r="H6" s="355">
        <f>Table12[[#This Row],[Per Diem Per Traveler]]*0.75</f>
        <v>59.25</v>
      </c>
      <c r="I6" s="257">
        <v>0</v>
      </c>
      <c r="J6" s="257">
        <v>280</v>
      </c>
      <c r="K6" s="259">
        <f t="shared" ref="K6:K13" si="0">IF((((B6-1)*D6)*C6)+(C6*E6)+(C6*F6)+((C6*G6)*(B6-2))+(H6*2*C6)+I6+J6&lt;0, 0, (((B6-1)*D6)*C6)+(C6*E6)+(C6*F6)+((C6*G6)*(B6-2))+(H6*2*C6)+I6+J6)</f>
        <v>5126</v>
      </c>
      <c r="L6" s="261">
        <v>0</v>
      </c>
      <c r="M6" s="261">
        <v>0</v>
      </c>
      <c r="N6" s="261">
        <v>0</v>
      </c>
      <c r="O6" s="261">
        <v>0</v>
      </c>
      <c r="P6" s="538" t="s">
        <v>229</v>
      </c>
      <c r="Q6" s="486" t="s">
        <v>230</v>
      </c>
    </row>
    <row r="7" spans="1:18" ht="36.75" customHeight="1" x14ac:dyDescent="0.25">
      <c r="A7" s="42" t="s">
        <v>231</v>
      </c>
      <c r="B7" s="43">
        <v>0</v>
      </c>
      <c r="C7" s="43">
        <v>0</v>
      </c>
      <c r="D7" s="257">
        <v>0</v>
      </c>
      <c r="E7" s="257">
        <v>0</v>
      </c>
      <c r="F7" s="257">
        <v>0</v>
      </c>
      <c r="G7" s="257">
        <v>0</v>
      </c>
      <c r="H7" s="355">
        <f>Table12[[#This Row],[Per Diem Per Traveler]]*0.75</f>
        <v>0</v>
      </c>
      <c r="I7" s="257">
        <v>0</v>
      </c>
      <c r="J7" s="257">
        <v>0</v>
      </c>
      <c r="K7" s="259">
        <v>10252</v>
      </c>
      <c r="L7" s="261">
        <v>0</v>
      </c>
      <c r="M7" s="261">
        <v>0</v>
      </c>
      <c r="N7" s="261">
        <v>0</v>
      </c>
      <c r="O7" s="261">
        <v>0</v>
      </c>
      <c r="P7" s="45"/>
      <c r="Q7" s="166" t="s">
        <v>232</v>
      </c>
    </row>
    <row r="8" spans="1:18" x14ac:dyDescent="0.25">
      <c r="A8" s="42"/>
      <c r="B8" s="43"/>
      <c r="C8" s="43"/>
      <c r="D8" s="257"/>
      <c r="E8" s="257"/>
      <c r="F8" s="257"/>
      <c r="G8" s="257"/>
      <c r="H8" s="355">
        <f>Table12[[#This Row],[Per Diem Per Traveler]]*0.75</f>
        <v>0</v>
      </c>
      <c r="I8" s="257"/>
      <c r="J8" s="257"/>
      <c r="K8" s="259">
        <f t="shared" si="0"/>
        <v>0</v>
      </c>
      <c r="L8" s="261"/>
      <c r="M8" s="261"/>
      <c r="N8" s="261"/>
      <c r="O8" s="261"/>
      <c r="P8" s="45"/>
      <c r="Q8" s="166"/>
    </row>
    <row r="9" spans="1:18" x14ac:dyDescent="0.25">
      <c r="A9" s="42"/>
      <c r="B9" s="43"/>
      <c r="C9" s="43"/>
      <c r="D9" s="257"/>
      <c r="E9" s="257"/>
      <c r="F9" s="257"/>
      <c r="G9" s="257"/>
      <c r="H9" s="355">
        <f>Table12[[#This Row],[Per Diem Per Traveler]]*0.75</f>
        <v>0</v>
      </c>
      <c r="I9" s="257"/>
      <c r="J9" s="257"/>
      <c r="K9" s="259">
        <f t="shared" si="0"/>
        <v>0</v>
      </c>
      <c r="L9" s="261"/>
      <c r="M9" s="261"/>
      <c r="N9" s="261"/>
      <c r="O9" s="261"/>
      <c r="P9" s="45"/>
      <c r="Q9" s="166"/>
    </row>
    <row r="10" spans="1:18" x14ac:dyDescent="0.25">
      <c r="A10" s="42"/>
      <c r="B10" s="43"/>
      <c r="C10" s="43"/>
      <c r="D10" s="257"/>
      <c r="E10" s="257"/>
      <c r="F10" s="257"/>
      <c r="G10" s="257"/>
      <c r="H10" s="355">
        <f>Table12[[#This Row],[Per Diem Per Traveler]]*0.75</f>
        <v>0</v>
      </c>
      <c r="I10" s="257"/>
      <c r="J10" s="257"/>
      <c r="K10" s="259">
        <f t="shared" si="0"/>
        <v>0</v>
      </c>
      <c r="L10" s="261"/>
      <c r="M10" s="261"/>
      <c r="N10" s="261"/>
      <c r="O10" s="261"/>
      <c r="P10" s="45"/>
      <c r="Q10" s="166"/>
    </row>
    <row r="11" spans="1:18" x14ac:dyDescent="0.25">
      <c r="A11" s="42"/>
      <c r="B11" s="43"/>
      <c r="C11" s="43"/>
      <c r="D11" s="257"/>
      <c r="E11" s="257"/>
      <c r="F11" s="257"/>
      <c r="G11" s="257"/>
      <c r="H11" s="355">
        <f>Table12[[#This Row],[Per Diem Per Traveler]]*0.75</f>
        <v>0</v>
      </c>
      <c r="I11" s="257"/>
      <c r="J11" s="257"/>
      <c r="K11" s="259">
        <f t="shared" si="0"/>
        <v>0</v>
      </c>
      <c r="L11" s="261"/>
      <c r="M11" s="261"/>
      <c r="N11" s="261"/>
      <c r="O11" s="261"/>
      <c r="P11" s="45"/>
      <c r="Q11" s="166"/>
    </row>
    <row r="12" spans="1:18" x14ac:dyDescent="0.25">
      <c r="A12" s="42"/>
      <c r="B12" s="43"/>
      <c r="C12" s="43"/>
      <c r="D12" s="257"/>
      <c r="E12" s="257"/>
      <c r="F12" s="257"/>
      <c r="G12" s="257"/>
      <c r="H12" s="355">
        <f>Table12[[#This Row],[Per Diem Per Traveler]]*0.75</f>
        <v>0</v>
      </c>
      <c r="I12" s="257"/>
      <c r="J12" s="257"/>
      <c r="K12" s="259">
        <f t="shared" si="0"/>
        <v>0</v>
      </c>
      <c r="L12" s="261"/>
      <c r="M12" s="261"/>
      <c r="N12" s="261"/>
      <c r="O12" s="261"/>
      <c r="P12" s="45"/>
      <c r="Q12" s="166"/>
    </row>
    <row r="13" spans="1:18" ht="13.8" thickBot="1" x14ac:dyDescent="0.3">
      <c r="A13" s="499"/>
      <c r="B13" s="506"/>
      <c r="C13" s="506"/>
      <c r="D13" s="507"/>
      <c r="E13" s="507"/>
      <c r="F13" s="507"/>
      <c r="G13" s="507"/>
      <c r="H13" s="509">
        <f>Table12[[#This Row],[Per Diem Per Traveler]]*0.75</f>
        <v>0</v>
      </c>
      <c r="I13" s="507"/>
      <c r="J13" s="507"/>
      <c r="K13" s="508">
        <f t="shared" si="0"/>
        <v>0</v>
      </c>
      <c r="L13" s="262"/>
      <c r="M13" s="262"/>
      <c r="N13" s="262"/>
      <c r="O13" s="262"/>
      <c r="P13" s="45"/>
      <c r="Q13" s="167"/>
    </row>
    <row r="14" spans="1:18" ht="13.8" thickBot="1" x14ac:dyDescent="0.3">
      <c r="A14" s="179"/>
      <c r="B14" s="180"/>
      <c r="C14" s="180"/>
      <c r="D14" s="181"/>
      <c r="E14" s="181"/>
      <c r="F14" s="181"/>
      <c r="G14" s="181"/>
      <c r="H14" s="181"/>
      <c r="I14" s="181"/>
      <c r="J14" s="182"/>
      <c r="K14" s="263"/>
      <c r="L14" s="263"/>
      <c r="M14" s="263"/>
      <c r="N14" s="263"/>
      <c r="O14" s="274"/>
      <c r="P14" s="3"/>
    </row>
    <row r="15" spans="1:18" ht="14.4" thickBot="1" x14ac:dyDescent="0.3">
      <c r="A15" s="653" t="s">
        <v>119</v>
      </c>
      <c r="B15" s="653"/>
      <c r="C15" s="653"/>
      <c r="D15" s="653"/>
      <c r="E15" s="653"/>
      <c r="F15" s="653"/>
      <c r="G15" s="653"/>
      <c r="H15" s="653"/>
      <c r="I15" s="554"/>
      <c r="J15" s="487"/>
      <c r="K15" s="247">
        <f>SUM(K6:K13)</f>
        <v>15378</v>
      </c>
      <c r="L15" s="247">
        <f>SUM(L6:L13)</f>
        <v>0</v>
      </c>
      <c r="M15" s="247">
        <f>SUM(M6:M13)</f>
        <v>0</v>
      </c>
      <c r="N15" s="247">
        <f>SUM(N6:N13)</f>
        <v>0</v>
      </c>
      <c r="O15" s="247">
        <f>SUM(O6:O13)</f>
        <v>0</v>
      </c>
      <c r="P15" s="231"/>
    </row>
    <row r="16" spans="1:18" s="19" customFormat="1" ht="16.5" customHeight="1" thickBot="1" x14ac:dyDescent="0.3">
      <c r="A16" s="63"/>
      <c r="B16" s="64"/>
      <c r="C16" s="64"/>
      <c r="D16" s="65"/>
      <c r="E16" s="65"/>
      <c r="F16" s="65"/>
      <c r="G16" s="65"/>
      <c r="H16" s="65"/>
      <c r="I16" s="65"/>
      <c r="J16" s="66"/>
      <c r="K16" s="70"/>
      <c r="L16" s="70"/>
      <c r="M16" s="70"/>
      <c r="N16" s="70"/>
      <c r="O16" s="70"/>
      <c r="P16" s="70"/>
    </row>
    <row r="17" spans="1:17" ht="104.55" customHeight="1" x14ac:dyDescent="0.25">
      <c r="A17" s="723" t="s">
        <v>233</v>
      </c>
      <c r="B17" s="647"/>
      <c r="C17" s="647"/>
      <c r="D17" s="647"/>
      <c r="E17" s="647"/>
      <c r="F17" s="647"/>
      <c r="G17" s="647"/>
      <c r="H17" s="647"/>
      <c r="I17" s="647"/>
      <c r="J17" s="647"/>
      <c r="K17" s="647"/>
      <c r="L17" s="647"/>
      <c r="M17" s="647"/>
      <c r="N17" s="647"/>
      <c r="O17" s="647"/>
      <c r="P17" s="647"/>
      <c r="Q17" s="648"/>
    </row>
    <row r="18" spans="1:17" ht="129" customHeight="1" thickBot="1" x14ac:dyDescent="0.3">
      <c r="A18" s="649"/>
      <c r="B18" s="650"/>
      <c r="C18" s="650"/>
      <c r="D18" s="650"/>
      <c r="E18" s="650"/>
      <c r="F18" s="650"/>
      <c r="G18" s="650"/>
      <c r="H18" s="650"/>
      <c r="I18" s="650"/>
      <c r="J18" s="650"/>
      <c r="K18" s="650"/>
      <c r="L18" s="650"/>
      <c r="M18" s="650"/>
      <c r="N18" s="650"/>
      <c r="O18" s="650"/>
      <c r="P18" s="650"/>
      <c r="Q18" s="651"/>
    </row>
    <row r="19" spans="1:17" ht="11.25" customHeight="1" x14ac:dyDescent="0.25"/>
  </sheetData>
  <sheetProtection formatCells="0" formatColumns="0" formatRows="0" insertRows="0" insertHyperlinks="0" deleteRows="0" sort="0" autoFilter="0"/>
  <protectedRanges>
    <protectedRange sqref="L6:O13" name="Range1"/>
  </protectedRanges>
  <mergeCells count="4">
    <mergeCell ref="A15:H15"/>
    <mergeCell ref="A1:P2"/>
    <mergeCell ref="A17:Q18"/>
    <mergeCell ref="A3:Q4"/>
  </mergeCells>
  <phoneticPr fontId="4" type="noConversion"/>
  <hyperlinks>
    <hyperlink ref="Q6" r:id="rId1" display="Current GSA rates_x000a_M&amp;IE GSA Rates (2024): https://www.gsa.gov/travel/plan-a-trip/per-diem-rates/mie-breakdowns" xr:uid="{21E698FB-11CF-4133-8D50-7714460B3B91}"/>
  </hyperlinks>
  <printOptions horizontalCentered="1"/>
  <pageMargins left="0.5" right="0.5" top="0.25" bottom="0.25" header="0.5" footer="0.5"/>
  <pageSetup scale="62" orientation="landscape" horizontalDpi="300" verticalDpi="300" r:id="rId2"/>
  <headerFooter alignWithMargins="0"/>
  <ignoredErrors>
    <ignoredError sqref="H6:H13" unlockedFormula="1"/>
  </ignoredErrors>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39997558519241921"/>
    <pageSetUpPr fitToPage="1"/>
  </sheetPr>
  <dimension ref="A1:Q21"/>
  <sheetViews>
    <sheetView showGridLines="0" topLeftCell="A4" zoomScale="80" zoomScaleNormal="80" workbookViewId="0">
      <selection activeCell="L6" sqref="L6"/>
    </sheetView>
  </sheetViews>
  <sheetFormatPr defaultColWidth="9.44140625" defaultRowHeight="13.2" x14ac:dyDescent="0.25"/>
  <cols>
    <col min="1" max="2" width="40.5546875" style="2" customWidth="1"/>
    <col min="3" max="4" width="16.77734375" style="2" customWidth="1"/>
    <col min="5" max="8" width="16.77734375" style="26" customWidth="1"/>
    <col min="9" max="9" width="16.5546875" style="26" customWidth="1"/>
    <col min="10" max="10" width="70.5546875" style="23" customWidth="1"/>
    <col min="11" max="11" width="71" style="23" customWidth="1"/>
    <col min="12" max="12" width="70.5546875" style="2" customWidth="1"/>
    <col min="13" max="16384" width="9.44140625" style="2"/>
  </cols>
  <sheetData>
    <row r="1" spans="1:17" s="24" customFormat="1" ht="12.75" customHeight="1" x14ac:dyDescent="0.25">
      <c r="A1" s="652" t="s">
        <v>21</v>
      </c>
      <c r="B1" s="652"/>
      <c r="C1" s="652"/>
      <c r="D1" s="652"/>
      <c r="E1" s="652"/>
      <c r="F1" s="652"/>
      <c r="G1" s="652"/>
      <c r="H1" s="652"/>
      <c r="I1" s="652"/>
      <c r="J1" s="652"/>
      <c r="K1" s="652"/>
      <c r="L1" s="652"/>
      <c r="M1" s="161"/>
      <c r="N1" s="161"/>
    </row>
    <row r="2" spans="1:17" s="25" customFormat="1" ht="23.1" customHeight="1" thickBot="1" x14ac:dyDescent="0.3">
      <c r="A2" s="652"/>
      <c r="B2" s="652"/>
      <c r="C2" s="652"/>
      <c r="D2" s="652"/>
      <c r="E2" s="652"/>
      <c r="F2" s="652"/>
      <c r="G2" s="652"/>
      <c r="H2" s="652"/>
      <c r="I2" s="652"/>
      <c r="J2" s="652"/>
      <c r="K2" s="652"/>
      <c r="L2" s="652"/>
      <c r="M2" s="20"/>
      <c r="N2" s="20"/>
      <c r="O2" s="20"/>
      <c r="P2" s="20"/>
      <c r="Q2" s="20"/>
    </row>
    <row r="3" spans="1:17" ht="365.25" customHeight="1" thickBot="1" x14ac:dyDescent="0.3">
      <c r="A3" s="684" t="s">
        <v>234</v>
      </c>
      <c r="B3" s="724"/>
      <c r="C3" s="724"/>
      <c r="D3" s="724"/>
      <c r="E3" s="724"/>
      <c r="F3" s="724"/>
      <c r="G3" s="724"/>
      <c r="H3" s="724"/>
      <c r="I3" s="724"/>
      <c r="J3" s="724"/>
      <c r="K3" s="724"/>
      <c r="L3" s="725"/>
      <c r="M3" s="63"/>
      <c r="N3" s="63"/>
      <c r="O3" s="63"/>
      <c r="P3" s="63"/>
      <c r="Q3" s="63"/>
    </row>
    <row r="4" spans="1:17" ht="0.75" customHeight="1" x14ac:dyDescent="0.25">
      <c r="A4" s="87"/>
      <c r="B4" s="87"/>
      <c r="C4" s="87"/>
      <c r="D4" s="113"/>
      <c r="E4" s="122"/>
      <c r="F4" s="122"/>
      <c r="G4" s="122"/>
      <c r="H4" s="122"/>
      <c r="I4" s="122"/>
      <c r="J4" s="114"/>
      <c r="K4" s="114"/>
      <c r="L4" s="63"/>
      <c r="M4" s="63"/>
      <c r="N4" s="63"/>
      <c r="O4" s="63"/>
      <c r="P4" s="63"/>
      <c r="Q4" s="63"/>
    </row>
    <row r="5" spans="1:17" s="19" customFormat="1" ht="141.75" customHeight="1" thickBot="1" x14ac:dyDescent="0.3">
      <c r="A5" s="374" t="s">
        <v>8</v>
      </c>
      <c r="B5" s="374" t="s">
        <v>122</v>
      </c>
      <c r="C5" s="375" t="s">
        <v>123</v>
      </c>
      <c r="D5" s="376" t="s">
        <v>135</v>
      </c>
      <c r="E5" s="376" t="s">
        <v>124</v>
      </c>
      <c r="F5" s="376" t="s">
        <v>235</v>
      </c>
      <c r="G5" s="376" t="s">
        <v>109</v>
      </c>
      <c r="H5" s="376" t="s">
        <v>226</v>
      </c>
      <c r="I5" s="376" t="s">
        <v>236</v>
      </c>
      <c r="J5" s="377" t="s">
        <v>110</v>
      </c>
      <c r="K5" s="375" t="s">
        <v>125</v>
      </c>
      <c r="L5" s="375" t="s">
        <v>87</v>
      </c>
    </row>
    <row r="6" spans="1:17" ht="282" customHeight="1" x14ac:dyDescent="0.25">
      <c r="A6" s="494" t="s">
        <v>237</v>
      </c>
      <c r="B6" s="42" t="s">
        <v>238</v>
      </c>
      <c r="C6" s="47">
        <v>3</v>
      </c>
      <c r="D6" s="48">
        <v>15000</v>
      </c>
      <c r="E6" s="264">
        <f t="shared" ref="E6:E14" si="0">C6*D6</f>
        <v>45000</v>
      </c>
      <c r="F6" s="267">
        <v>0</v>
      </c>
      <c r="G6" s="267">
        <v>0</v>
      </c>
      <c r="H6" s="267">
        <v>45000</v>
      </c>
      <c r="I6" s="267">
        <v>0</v>
      </c>
      <c r="J6" s="419" t="s">
        <v>239</v>
      </c>
      <c r="K6" s="424" t="s">
        <v>240</v>
      </c>
      <c r="L6" s="538" t="s">
        <v>241</v>
      </c>
      <c r="M6" s="63"/>
      <c r="N6" s="63"/>
      <c r="O6" s="63"/>
      <c r="P6" s="63"/>
      <c r="Q6" s="63"/>
    </row>
    <row r="7" spans="1:17" x14ac:dyDescent="0.25">
      <c r="A7" s="42"/>
      <c r="B7" s="42"/>
      <c r="C7" s="47"/>
      <c r="D7" s="48"/>
      <c r="E7" s="264">
        <f>C7*D7</f>
        <v>0</v>
      </c>
      <c r="F7" s="267"/>
      <c r="G7" s="267"/>
      <c r="H7" s="267"/>
      <c r="I7" s="267"/>
      <c r="J7" s="50"/>
      <c r="K7" s="45"/>
      <c r="L7" s="45"/>
      <c r="M7" s="63"/>
      <c r="N7" s="63"/>
      <c r="O7" s="63"/>
      <c r="P7" s="63"/>
      <c r="Q7" s="63"/>
    </row>
    <row r="8" spans="1:17" x14ac:dyDescent="0.25">
      <c r="A8" s="42"/>
      <c r="B8" s="42"/>
      <c r="C8" s="47"/>
      <c r="D8" s="48"/>
      <c r="E8" s="264">
        <f t="shared" si="0"/>
        <v>0</v>
      </c>
      <c r="F8" s="267"/>
      <c r="G8" s="267"/>
      <c r="H8" s="267"/>
      <c r="I8" s="267"/>
      <c r="J8" s="50"/>
      <c r="K8" s="45"/>
      <c r="L8" s="45"/>
      <c r="M8" s="63"/>
      <c r="N8" s="63"/>
      <c r="O8" s="63"/>
      <c r="P8" s="63"/>
      <c r="Q8" s="63"/>
    </row>
    <row r="9" spans="1:17" x14ac:dyDescent="0.25">
      <c r="A9" s="42"/>
      <c r="B9" s="42"/>
      <c r="C9" s="47"/>
      <c r="D9" s="48"/>
      <c r="E9" s="264">
        <f t="shared" si="0"/>
        <v>0</v>
      </c>
      <c r="F9" s="267"/>
      <c r="G9" s="267"/>
      <c r="H9" s="267"/>
      <c r="I9" s="267"/>
      <c r="J9" s="50"/>
      <c r="K9" s="45"/>
      <c r="L9" s="45"/>
      <c r="M9" s="63"/>
      <c r="N9" s="63"/>
      <c r="O9" s="63"/>
      <c r="P9" s="63"/>
      <c r="Q9" s="63"/>
    </row>
    <row r="10" spans="1:17" x14ac:dyDescent="0.25">
      <c r="A10" s="42"/>
      <c r="B10" s="42"/>
      <c r="C10" s="47"/>
      <c r="D10" s="48"/>
      <c r="E10" s="264">
        <f>C10*D10</f>
        <v>0</v>
      </c>
      <c r="F10" s="267"/>
      <c r="G10" s="267"/>
      <c r="H10" s="267"/>
      <c r="I10" s="267"/>
      <c r="J10" s="50"/>
      <c r="K10" s="45"/>
      <c r="L10" s="45"/>
      <c r="M10" s="63"/>
      <c r="N10" s="63"/>
      <c r="O10" s="63"/>
      <c r="P10" s="63"/>
      <c r="Q10" s="63"/>
    </row>
    <row r="11" spans="1:17" x14ac:dyDescent="0.25">
      <c r="A11" s="42"/>
      <c r="B11" s="42"/>
      <c r="C11" s="47"/>
      <c r="D11" s="48"/>
      <c r="E11" s="264">
        <f t="shared" si="0"/>
        <v>0</v>
      </c>
      <c r="F11" s="267"/>
      <c r="G11" s="267"/>
      <c r="H11" s="267"/>
      <c r="I11" s="267"/>
      <c r="J11" s="50"/>
      <c r="K11" s="45"/>
      <c r="L11" s="45"/>
      <c r="M11" s="63"/>
      <c r="N11" s="63"/>
      <c r="O11" s="63"/>
      <c r="P11" s="63"/>
      <c r="Q11" s="63"/>
    </row>
    <row r="12" spans="1:17" x14ac:dyDescent="0.25">
      <c r="A12" s="42"/>
      <c r="B12" s="42"/>
      <c r="C12" s="47"/>
      <c r="D12" s="48"/>
      <c r="E12" s="264">
        <f t="shared" si="0"/>
        <v>0</v>
      </c>
      <c r="F12" s="267"/>
      <c r="G12" s="267"/>
      <c r="H12" s="267"/>
      <c r="I12" s="267"/>
      <c r="J12" s="50"/>
      <c r="K12" s="45"/>
      <c r="L12" s="45"/>
      <c r="M12" s="63"/>
      <c r="N12" s="63"/>
      <c r="O12" s="63"/>
      <c r="P12" s="63"/>
      <c r="Q12" s="63"/>
    </row>
    <row r="13" spans="1:17" x14ac:dyDescent="0.25">
      <c r="A13" s="42"/>
      <c r="B13" s="42"/>
      <c r="C13" s="47"/>
      <c r="D13" s="48"/>
      <c r="E13" s="264">
        <f t="shared" si="0"/>
        <v>0</v>
      </c>
      <c r="F13" s="267"/>
      <c r="G13" s="267"/>
      <c r="H13" s="267"/>
      <c r="I13" s="267"/>
      <c r="J13" s="50"/>
      <c r="K13" s="45"/>
      <c r="L13" s="45"/>
      <c r="M13" s="63"/>
      <c r="N13" s="63"/>
      <c r="O13" s="63"/>
      <c r="P13" s="63"/>
      <c r="Q13" s="63"/>
    </row>
    <row r="14" spans="1:17" x14ac:dyDescent="0.25">
      <c r="A14" s="67"/>
      <c r="B14" s="67"/>
      <c r="C14" s="72"/>
      <c r="D14" s="79"/>
      <c r="E14" s="265">
        <f t="shared" si="0"/>
        <v>0</v>
      </c>
      <c r="F14" s="268"/>
      <c r="G14" s="268"/>
      <c r="H14" s="268"/>
      <c r="I14" s="268"/>
      <c r="J14" s="73"/>
      <c r="K14" s="69"/>
      <c r="L14" s="69"/>
      <c r="M14" s="63"/>
      <c r="N14" s="63"/>
      <c r="O14" s="63"/>
      <c r="P14" s="63"/>
      <c r="Q14" s="63"/>
    </row>
    <row r="15" spans="1:17" ht="5.55" customHeight="1" x14ac:dyDescent="0.25">
      <c r="A15" s="74"/>
      <c r="B15" s="175"/>
      <c r="C15" s="175"/>
      <c r="D15" s="179"/>
      <c r="E15" s="75"/>
      <c r="F15" s="75"/>
      <c r="G15" s="75"/>
      <c r="H15" s="75"/>
      <c r="I15" s="75"/>
      <c r="J15" s="329"/>
      <c r="K15" s="330"/>
      <c r="L15" s="63"/>
      <c r="M15" s="63"/>
      <c r="N15" s="63"/>
      <c r="O15" s="63"/>
      <c r="P15" s="63"/>
      <c r="Q15" s="63"/>
    </row>
    <row r="16" spans="1:17" ht="19.05" customHeight="1" x14ac:dyDescent="0.25">
      <c r="A16" s="557" t="s">
        <v>131</v>
      </c>
      <c r="B16" s="554"/>
      <c r="C16" s="554"/>
      <c r="D16" s="554"/>
      <c r="E16" s="247">
        <f>SUM(E6:E14)</f>
        <v>45000</v>
      </c>
      <c r="F16" s="247">
        <f>SUM(F6:F14)</f>
        <v>0</v>
      </c>
      <c r="G16" s="247">
        <f>SUM(G6:G14)</f>
        <v>0</v>
      </c>
      <c r="H16" s="247">
        <f>SUM(H6:H14)</f>
        <v>45000</v>
      </c>
      <c r="I16" s="247">
        <f>SUM(I6:I14)</f>
        <v>0</v>
      </c>
      <c r="J16" s="459"/>
      <c r="K16" s="459"/>
      <c r="L16" s="459"/>
      <c r="M16" s="63"/>
      <c r="N16" s="63"/>
      <c r="O16" s="63"/>
      <c r="P16" s="63"/>
      <c r="Q16" s="63"/>
    </row>
    <row r="17" spans="1:17" ht="18.600000000000001" customHeight="1" x14ac:dyDescent="0.25">
      <c r="A17" s="63"/>
      <c r="B17" s="63"/>
      <c r="C17" s="63"/>
      <c r="D17" s="63"/>
      <c r="E17" s="75"/>
      <c r="F17" s="75"/>
      <c r="G17" s="75"/>
      <c r="H17" s="75"/>
      <c r="I17" s="75"/>
      <c r="J17" s="66"/>
      <c r="K17" s="66"/>
      <c r="L17" s="63"/>
      <c r="M17" s="63"/>
      <c r="N17" s="63"/>
      <c r="O17" s="63"/>
      <c r="P17" s="63"/>
      <c r="Q17" s="63"/>
    </row>
    <row r="18" spans="1:17" x14ac:dyDescent="0.25">
      <c r="A18" s="582" t="s">
        <v>36</v>
      </c>
      <c r="B18" s="583"/>
      <c r="C18" s="583"/>
      <c r="D18" s="583"/>
      <c r="E18" s="583"/>
      <c r="F18" s="583"/>
      <c r="G18" s="583"/>
      <c r="H18" s="583"/>
      <c r="I18" s="583"/>
      <c r="J18" s="583"/>
      <c r="K18" s="583"/>
      <c r="L18" s="584"/>
      <c r="M18" s="63"/>
      <c r="N18" s="63"/>
      <c r="O18" s="63"/>
      <c r="P18" s="63"/>
      <c r="Q18" s="63"/>
    </row>
    <row r="19" spans="1:17" ht="17.100000000000001" customHeight="1" x14ac:dyDescent="0.25">
      <c r="A19" s="585"/>
      <c r="B19" s="586"/>
      <c r="C19" s="586"/>
      <c r="D19" s="586"/>
      <c r="E19" s="586"/>
      <c r="F19" s="586"/>
      <c r="G19" s="586"/>
      <c r="H19" s="586"/>
      <c r="I19" s="586"/>
      <c r="J19" s="586"/>
      <c r="K19" s="586"/>
      <c r="L19" s="587"/>
      <c r="M19" s="63"/>
      <c r="N19" s="63"/>
      <c r="O19" s="63"/>
      <c r="P19" s="63"/>
      <c r="Q19" s="63"/>
    </row>
    <row r="20" spans="1:17" ht="30" customHeight="1" x14ac:dyDescent="0.25">
      <c r="A20" s="63"/>
      <c r="B20" s="63"/>
      <c r="C20" s="63"/>
      <c r="D20" s="63"/>
      <c r="E20" s="75"/>
      <c r="F20" s="75"/>
      <c r="G20" s="75"/>
      <c r="H20" s="75"/>
      <c r="I20" s="75"/>
      <c r="J20" s="66"/>
      <c r="K20" s="66"/>
      <c r="L20" s="63"/>
      <c r="M20" s="63"/>
      <c r="N20" s="63"/>
      <c r="O20" s="63"/>
      <c r="P20" s="63"/>
      <c r="Q20" s="63"/>
    </row>
    <row r="21" spans="1:17" x14ac:dyDescent="0.25">
      <c r="A21" s="63"/>
      <c r="B21" s="63"/>
      <c r="C21" s="63"/>
      <c r="D21" s="63"/>
      <c r="E21" s="75"/>
      <c r="F21" s="75"/>
      <c r="G21" s="75"/>
      <c r="H21" s="75"/>
      <c r="I21" s="75"/>
      <c r="J21" s="66"/>
      <c r="K21" s="66"/>
      <c r="L21" s="63"/>
      <c r="M21" s="63"/>
      <c r="N21" s="63"/>
      <c r="O21" s="63"/>
      <c r="P21" s="63"/>
      <c r="Q21" s="63"/>
    </row>
  </sheetData>
  <sheetProtection formatCells="0" formatColumns="0" formatRows="0" insertRows="0" insertHyperlinks="0" deleteRows="0" sort="0" autoFilter="0"/>
  <protectedRanges>
    <protectedRange sqref="F6:I14" name="Range1"/>
  </protectedRanges>
  <mergeCells count="3">
    <mergeCell ref="A3:L3"/>
    <mergeCell ref="A1:L2"/>
    <mergeCell ref="A18:L19"/>
  </mergeCells>
  <phoneticPr fontId="4" type="noConversion"/>
  <printOptions horizontalCentered="1"/>
  <pageMargins left="0.5" right="0.5" top="0.25" bottom="0.25" header="0.5" footer="0.5"/>
  <pageSetup scale="75" orientation="landscape" horizontalDpi="300" verticalDpi="300" r:id="rId1"/>
  <headerFooter alignWithMargins="0"/>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39997558519241921"/>
    <pageSetUpPr fitToPage="1"/>
  </sheetPr>
  <dimension ref="A1:Q49"/>
  <sheetViews>
    <sheetView showGridLines="0" topLeftCell="J6" zoomScale="80" zoomScaleNormal="80" workbookViewId="0">
      <selection activeCell="K7" sqref="K7"/>
    </sheetView>
  </sheetViews>
  <sheetFormatPr defaultColWidth="9.44140625" defaultRowHeight="13.2" x14ac:dyDescent="0.25"/>
  <cols>
    <col min="1" max="2" width="40.5546875" style="2" customWidth="1"/>
    <col min="3" max="3" width="16.5546875" style="2" customWidth="1"/>
    <col min="4" max="4" width="16.5546875" style="26" customWidth="1"/>
    <col min="5" max="5" width="16.5546875" style="27" customWidth="1"/>
    <col min="6" max="9" width="16.77734375" style="27" customWidth="1"/>
    <col min="10" max="10" width="70.5546875" style="23" customWidth="1"/>
    <col min="11" max="11" width="70.5546875" style="22" customWidth="1"/>
    <col min="12" max="12" width="70.5546875" style="2" customWidth="1"/>
    <col min="13" max="16384" width="9.44140625" style="2"/>
  </cols>
  <sheetData>
    <row r="1" spans="1:17" s="24" customFormat="1" ht="12.75" customHeight="1" x14ac:dyDescent="0.25">
      <c r="A1" s="726"/>
      <c r="B1" s="726"/>
      <c r="C1" s="726"/>
      <c r="D1" s="112"/>
      <c r="E1" s="112"/>
      <c r="F1" s="112"/>
      <c r="G1" s="112"/>
      <c r="H1" s="112"/>
      <c r="I1" s="112"/>
      <c r="J1" s="112"/>
      <c r="K1" s="564"/>
      <c r="L1" s="161"/>
      <c r="M1" s="161"/>
      <c r="N1" s="161"/>
    </row>
    <row r="2" spans="1:17" s="25" customFormat="1" ht="18" thickBot="1" x14ac:dyDescent="0.3">
      <c r="A2" s="652" t="s">
        <v>22</v>
      </c>
      <c r="B2" s="652"/>
      <c r="C2" s="652"/>
      <c r="D2" s="652"/>
      <c r="E2" s="652"/>
      <c r="F2" s="652"/>
      <c r="G2" s="652"/>
      <c r="H2" s="652"/>
      <c r="I2" s="652"/>
      <c r="J2" s="652"/>
      <c r="K2" s="652"/>
      <c r="L2" s="652"/>
      <c r="M2" s="20"/>
      <c r="N2" s="20"/>
      <c r="O2" s="20"/>
      <c r="P2" s="20"/>
      <c r="Q2" s="20"/>
    </row>
    <row r="3" spans="1:17" ht="367.5" customHeight="1" thickBot="1" x14ac:dyDescent="0.3">
      <c r="A3" s="641" t="s">
        <v>242</v>
      </c>
      <c r="B3" s="657"/>
      <c r="C3" s="657"/>
      <c r="D3" s="657"/>
      <c r="E3" s="657"/>
      <c r="F3" s="657"/>
      <c r="G3" s="657"/>
      <c r="H3" s="657"/>
      <c r="I3" s="657"/>
      <c r="J3" s="657"/>
      <c r="K3" s="657"/>
      <c r="L3" s="658"/>
      <c r="M3" s="63"/>
      <c r="N3" s="63"/>
      <c r="O3" s="63"/>
      <c r="P3" s="63"/>
      <c r="Q3" s="63"/>
    </row>
    <row r="4" spans="1:17" ht="15.75" hidden="1" customHeight="1" x14ac:dyDescent="0.25">
      <c r="A4" s="87"/>
      <c r="B4" s="87"/>
      <c r="C4" s="113"/>
      <c r="D4" s="122"/>
      <c r="E4" s="123"/>
      <c r="F4" s="123"/>
      <c r="G4" s="123"/>
      <c r="H4" s="123"/>
      <c r="I4" s="123"/>
      <c r="J4" s="114"/>
      <c r="K4" s="124"/>
      <c r="L4" s="63"/>
      <c r="M4" s="63"/>
      <c r="N4" s="63"/>
      <c r="O4" s="63"/>
      <c r="P4" s="63"/>
      <c r="Q4" s="63"/>
    </row>
    <row r="5" spans="1:17" s="19" customFormat="1" ht="126" customHeight="1" thickBot="1" x14ac:dyDescent="0.3">
      <c r="A5" s="374" t="s">
        <v>8</v>
      </c>
      <c r="B5" s="374" t="s">
        <v>134</v>
      </c>
      <c r="C5" s="375" t="s">
        <v>123</v>
      </c>
      <c r="D5" s="384" t="s">
        <v>135</v>
      </c>
      <c r="E5" s="376" t="s">
        <v>124</v>
      </c>
      <c r="F5" s="376" t="s">
        <v>235</v>
      </c>
      <c r="G5" s="376" t="s">
        <v>109</v>
      </c>
      <c r="H5" s="376" t="s">
        <v>226</v>
      </c>
      <c r="I5" s="376" t="s">
        <v>243</v>
      </c>
      <c r="J5" s="377" t="s">
        <v>110</v>
      </c>
      <c r="K5" s="385" t="s">
        <v>125</v>
      </c>
      <c r="L5" s="375" t="s">
        <v>87</v>
      </c>
    </row>
    <row r="6" spans="1:17" ht="166.5" customHeight="1" x14ac:dyDescent="0.25">
      <c r="A6" s="41" t="s">
        <v>244</v>
      </c>
      <c r="B6" s="41" t="s">
        <v>245</v>
      </c>
      <c r="C6" s="404">
        <v>3500</v>
      </c>
      <c r="D6" s="77">
        <v>50</v>
      </c>
      <c r="E6" s="270">
        <f t="shared" ref="E6:E9" si="0">C6*D6</f>
        <v>175000</v>
      </c>
      <c r="F6" s="282">
        <v>0</v>
      </c>
      <c r="G6" s="282">
        <v>0</v>
      </c>
      <c r="H6" s="282">
        <v>0</v>
      </c>
      <c r="I6" s="283">
        <v>0</v>
      </c>
      <c r="J6" s="98" t="s">
        <v>143</v>
      </c>
      <c r="K6" s="61" t="s">
        <v>246</v>
      </c>
      <c r="L6" s="61" t="s">
        <v>247</v>
      </c>
      <c r="M6" s="63"/>
      <c r="N6" s="63"/>
      <c r="O6" s="63"/>
      <c r="P6" s="63"/>
      <c r="Q6" s="63"/>
    </row>
    <row r="7" spans="1:17" ht="240.6" customHeight="1" x14ac:dyDescent="0.25">
      <c r="A7" s="41" t="s">
        <v>244</v>
      </c>
      <c r="B7" s="41" t="s">
        <v>248</v>
      </c>
      <c r="C7" s="405">
        <v>1500</v>
      </c>
      <c r="D7" s="48">
        <v>50</v>
      </c>
      <c r="E7" s="258">
        <f t="shared" si="0"/>
        <v>75000</v>
      </c>
      <c r="F7" s="266">
        <v>0</v>
      </c>
      <c r="G7" s="266">
        <v>0</v>
      </c>
      <c r="H7" s="266">
        <v>0</v>
      </c>
      <c r="I7" s="266">
        <v>0</v>
      </c>
      <c r="J7" s="98" t="s">
        <v>143</v>
      </c>
      <c r="K7" s="61" t="s">
        <v>249</v>
      </c>
      <c r="L7" s="61" t="s">
        <v>250</v>
      </c>
      <c r="M7" s="63"/>
      <c r="N7" s="63"/>
      <c r="O7" s="63"/>
      <c r="P7" s="63"/>
      <c r="Q7" s="63"/>
    </row>
    <row r="8" spans="1:17" ht="308.10000000000002" customHeight="1" x14ac:dyDescent="0.25">
      <c r="A8" s="146" t="s">
        <v>251</v>
      </c>
      <c r="B8" s="85" t="s">
        <v>252</v>
      </c>
      <c r="C8" s="47">
        <v>120</v>
      </c>
      <c r="D8" s="48">
        <v>800</v>
      </c>
      <c r="E8" s="258">
        <f t="shared" si="0"/>
        <v>96000</v>
      </c>
      <c r="F8" s="266">
        <v>0</v>
      </c>
      <c r="G8" s="266">
        <v>0</v>
      </c>
      <c r="H8" s="266">
        <v>0</v>
      </c>
      <c r="I8" s="266">
        <v>0</v>
      </c>
      <c r="J8" s="98" t="s">
        <v>143</v>
      </c>
      <c r="K8" s="163" t="s">
        <v>253</v>
      </c>
      <c r="L8" s="164" t="s">
        <v>254</v>
      </c>
      <c r="M8" s="63"/>
      <c r="N8" s="63"/>
      <c r="O8" s="63"/>
      <c r="P8" s="63"/>
      <c r="Q8" s="63"/>
    </row>
    <row r="9" spans="1:17" ht="237.6" x14ac:dyDescent="0.25">
      <c r="A9" s="41" t="s">
        <v>255</v>
      </c>
      <c r="B9" s="41" t="s">
        <v>256</v>
      </c>
      <c r="C9" s="71">
        <v>8</v>
      </c>
      <c r="D9" s="77">
        <v>1110</v>
      </c>
      <c r="E9" s="264">
        <f t="shared" si="0"/>
        <v>8880</v>
      </c>
      <c r="F9" s="266">
        <v>0</v>
      </c>
      <c r="G9" s="266">
        <v>0</v>
      </c>
      <c r="H9" s="266">
        <v>0</v>
      </c>
      <c r="I9" s="266">
        <v>0</v>
      </c>
      <c r="J9" s="98" t="s">
        <v>143</v>
      </c>
      <c r="K9" s="45" t="s">
        <v>257</v>
      </c>
      <c r="L9" s="45" t="s">
        <v>258</v>
      </c>
      <c r="M9" s="63"/>
      <c r="N9" s="63"/>
      <c r="O9" s="63"/>
      <c r="P9" s="63"/>
      <c r="Q9" s="63"/>
    </row>
    <row r="10" spans="1:17" ht="302.55" customHeight="1" x14ac:dyDescent="0.25">
      <c r="A10" s="42" t="s">
        <v>237</v>
      </c>
      <c r="B10" s="42" t="s">
        <v>259</v>
      </c>
      <c r="C10" s="47">
        <v>1</v>
      </c>
      <c r="D10" s="48">
        <v>2000</v>
      </c>
      <c r="E10" s="258">
        <f>C10*D10</f>
        <v>2000</v>
      </c>
      <c r="F10" s="266">
        <v>0</v>
      </c>
      <c r="G10" s="266">
        <v>0</v>
      </c>
      <c r="H10" s="266">
        <v>2000</v>
      </c>
      <c r="I10" s="266">
        <v>0</v>
      </c>
      <c r="J10" s="419" t="s">
        <v>143</v>
      </c>
      <c r="K10" s="518" t="s">
        <v>260</v>
      </c>
      <c r="L10" s="422" t="s">
        <v>261</v>
      </c>
      <c r="M10" s="63"/>
      <c r="N10" s="63"/>
      <c r="O10" s="63"/>
      <c r="P10" s="63"/>
      <c r="Q10" s="63"/>
    </row>
    <row r="11" spans="1:17" ht="384" customHeight="1" x14ac:dyDescent="0.25">
      <c r="A11" s="42" t="s">
        <v>237</v>
      </c>
      <c r="B11" s="425" t="s">
        <v>262</v>
      </c>
      <c r="C11" s="47">
        <v>1</v>
      </c>
      <c r="D11" s="48">
        <v>2300</v>
      </c>
      <c r="E11" s="258">
        <f t="shared" ref="E11:E13" si="1">C11*D11</f>
        <v>2300</v>
      </c>
      <c r="F11" s="266">
        <v>0</v>
      </c>
      <c r="G11" s="266">
        <v>0</v>
      </c>
      <c r="H11" s="266">
        <v>2300</v>
      </c>
      <c r="I11" s="266">
        <v>0</v>
      </c>
      <c r="J11" s="419" t="s">
        <v>143</v>
      </c>
      <c r="K11" s="518" t="s">
        <v>263</v>
      </c>
      <c r="L11" s="539" t="s">
        <v>264</v>
      </c>
      <c r="M11" s="63"/>
      <c r="N11" s="63"/>
      <c r="O11" s="63"/>
      <c r="P11" s="63"/>
      <c r="Q11" s="63"/>
    </row>
    <row r="12" spans="1:17" ht="393" customHeight="1" x14ac:dyDescent="0.25">
      <c r="A12" s="42" t="s">
        <v>237</v>
      </c>
      <c r="B12" s="42" t="s">
        <v>265</v>
      </c>
      <c r="C12" s="47">
        <v>1</v>
      </c>
      <c r="D12" s="48">
        <v>1200</v>
      </c>
      <c r="E12" s="258">
        <f t="shared" si="1"/>
        <v>1200</v>
      </c>
      <c r="F12" s="266">
        <v>0</v>
      </c>
      <c r="G12" s="266">
        <v>0</v>
      </c>
      <c r="H12" s="266">
        <v>1200</v>
      </c>
      <c r="I12" s="266">
        <v>0</v>
      </c>
      <c r="J12" s="419" t="s">
        <v>143</v>
      </c>
      <c r="K12" s="522" t="s">
        <v>266</v>
      </c>
      <c r="L12" s="532" t="s">
        <v>267</v>
      </c>
      <c r="M12" s="63"/>
      <c r="N12" s="63"/>
      <c r="O12" s="63"/>
      <c r="P12" s="63"/>
      <c r="Q12" s="63"/>
    </row>
    <row r="13" spans="1:17" ht="346.5" customHeight="1" thickBot="1" x14ac:dyDescent="0.3">
      <c r="A13" s="426" t="s">
        <v>237</v>
      </c>
      <c r="B13" s="67" t="s">
        <v>268</v>
      </c>
      <c r="C13" s="72">
        <v>1</v>
      </c>
      <c r="D13" s="79">
        <v>1500</v>
      </c>
      <c r="E13" s="271">
        <f t="shared" si="1"/>
        <v>1500</v>
      </c>
      <c r="F13" s="273">
        <v>0</v>
      </c>
      <c r="G13" s="273">
        <v>0</v>
      </c>
      <c r="H13" s="273">
        <v>1500</v>
      </c>
      <c r="I13" s="273">
        <v>0</v>
      </c>
      <c r="J13" s="502" t="s">
        <v>143</v>
      </c>
      <c r="K13" s="523" t="s">
        <v>269</v>
      </c>
      <c r="L13" s="540" t="s">
        <v>270</v>
      </c>
      <c r="M13" s="63"/>
      <c r="N13" s="63"/>
      <c r="O13" s="63"/>
      <c r="P13" s="63"/>
      <c r="Q13" s="63"/>
    </row>
    <row r="14" spans="1:17" hidden="1" x14ac:dyDescent="0.25">
      <c r="A14" s="672" t="s">
        <v>158</v>
      </c>
      <c r="B14" s="673"/>
      <c r="C14" s="674"/>
      <c r="D14" s="80"/>
      <c r="E14" s="81"/>
      <c r="F14" s="81"/>
      <c r="G14" s="81"/>
      <c r="H14" s="81"/>
      <c r="I14" s="81"/>
      <c r="J14" s="46">
        <f>ROUND(SUM(E6:E13),0)</f>
        <v>361880</v>
      </c>
      <c r="K14" s="82"/>
      <c r="L14" s="63"/>
      <c r="M14" s="63"/>
      <c r="N14" s="63"/>
      <c r="O14" s="63"/>
      <c r="P14" s="63"/>
      <c r="Q14" s="63"/>
    </row>
    <row r="15" spans="1:17" s="19" customFormat="1" ht="14.4" hidden="1" thickBot="1" x14ac:dyDescent="0.3">
      <c r="A15" s="659" t="s">
        <v>159</v>
      </c>
      <c r="B15" s="660"/>
      <c r="C15" s="660"/>
      <c r="D15" s="660"/>
      <c r="E15" s="660"/>
      <c r="F15" s="660"/>
      <c r="G15" s="660"/>
      <c r="H15" s="660"/>
      <c r="I15" s="660"/>
      <c r="J15" s="660"/>
      <c r="K15" s="660"/>
    </row>
    <row r="16" spans="1:17" ht="13.8" hidden="1" thickBot="1" x14ac:dyDescent="0.3">
      <c r="A16" s="83"/>
      <c r="B16" s="176"/>
      <c r="C16" s="17"/>
      <c r="D16" s="71"/>
      <c r="E16" s="77"/>
      <c r="F16" s="77"/>
      <c r="G16" s="77"/>
      <c r="H16" s="77"/>
      <c r="I16" s="77"/>
      <c r="J16" s="49">
        <f>D16*E16</f>
        <v>0</v>
      </c>
      <c r="K16" s="78"/>
      <c r="L16" s="63"/>
      <c r="M16" s="63"/>
      <c r="N16" s="63"/>
      <c r="O16" s="63"/>
      <c r="P16" s="63"/>
      <c r="Q16" s="63"/>
    </row>
    <row r="17" spans="1:17" ht="13.8" hidden="1" thickBot="1" x14ac:dyDescent="0.3">
      <c r="A17" s="84"/>
      <c r="B17" s="176"/>
      <c r="C17" s="85"/>
      <c r="D17" s="71"/>
      <c r="E17" s="77"/>
      <c r="F17" s="77"/>
      <c r="G17" s="77"/>
      <c r="H17" s="77"/>
      <c r="I17" s="77"/>
      <c r="J17" s="49">
        <f>D17*E17</f>
        <v>0</v>
      </c>
      <c r="K17" s="78"/>
      <c r="L17" s="63"/>
      <c r="M17" s="63"/>
      <c r="N17" s="63"/>
      <c r="O17" s="63"/>
      <c r="P17" s="63"/>
      <c r="Q17" s="63"/>
    </row>
    <row r="18" spans="1:17" ht="13.8" hidden="1" thickBot="1" x14ac:dyDescent="0.3">
      <c r="A18" s="84"/>
      <c r="B18" s="177"/>
      <c r="C18" s="86"/>
      <c r="D18" s="47"/>
      <c r="E18" s="48"/>
      <c r="F18" s="48"/>
      <c r="G18" s="48"/>
      <c r="H18" s="48"/>
      <c r="I18" s="48"/>
      <c r="J18" s="44">
        <f t="shared" ref="J18:J23" si="2">D18*E18</f>
        <v>0</v>
      </c>
      <c r="K18" s="50"/>
      <c r="L18" s="63"/>
      <c r="M18" s="63"/>
      <c r="N18" s="63"/>
      <c r="O18" s="63"/>
      <c r="P18" s="63"/>
      <c r="Q18" s="87"/>
    </row>
    <row r="19" spans="1:17" ht="13.8" hidden="1" thickBot="1" x14ac:dyDescent="0.3">
      <c r="A19" s="84"/>
      <c r="B19" s="177"/>
      <c r="C19" s="86"/>
      <c r="D19" s="47"/>
      <c r="E19" s="48"/>
      <c r="F19" s="48"/>
      <c r="G19" s="48"/>
      <c r="H19" s="48"/>
      <c r="I19" s="48"/>
      <c r="J19" s="44">
        <f t="shared" si="2"/>
        <v>0</v>
      </c>
      <c r="K19" s="50"/>
      <c r="L19" s="63"/>
      <c r="M19" s="63"/>
      <c r="N19" s="63"/>
      <c r="O19" s="63"/>
      <c r="P19" s="63"/>
      <c r="Q19" s="63"/>
    </row>
    <row r="20" spans="1:17" ht="13.8" hidden="1" thickBot="1" x14ac:dyDescent="0.3">
      <c r="A20" s="84"/>
      <c r="B20" s="177"/>
      <c r="C20" s="86"/>
      <c r="D20" s="47"/>
      <c r="E20" s="48"/>
      <c r="F20" s="48"/>
      <c r="G20" s="48"/>
      <c r="H20" s="48"/>
      <c r="I20" s="48"/>
      <c r="J20" s="44">
        <f t="shared" si="2"/>
        <v>0</v>
      </c>
      <c r="K20" s="50"/>
      <c r="L20" s="63"/>
      <c r="M20" s="63"/>
      <c r="N20" s="63"/>
      <c r="O20" s="63"/>
      <c r="P20" s="63"/>
      <c r="Q20" s="63"/>
    </row>
    <row r="21" spans="1:17" ht="13.8" hidden="1" thickBot="1" x14ac:dyDescent="0.3">
      <c r="A21" s="84"/>
      <c r="B21" s="177"/>
      <c r="C21" s="86"/>
      <c r="D21" s="47"/>
      <c r="E21" s="48"/>
      <c r="F21" s="48"/>
      <c r="G21" s="48"/>
      <c r="H21" s="48"/>
      <c r="I21" s="48"/>
      <c r="J21" s="44">
        <f t="shared" si="2"/>
        <v>0</v>
      </c>
      <c r="K21" s="50"/>
      <c r="L21" s="63"/>
      <c r="M21" s="63"/>
      <c r="N21" s="63"/>
      <c r="O21" s="63"/>
      <c r="P21" s="63"/>
      <c r="Q21" s="63"/>
    </row>
    <row r="22" spans="1:17" ht="13.8" hidden="1" thickBot="1" x14ac:dyDescent="0.3">
      <c r="A22" s="84"/>
      <c r="B22" s="177"/>
      <c r="C22" s="86"/>
      <c r="D22" s="47"/>
      <c r="E22" s="48"/>
      <c r="F22" s="48"/>
      <c r="G22" s="48"/>
      <c r="H22" s="48"/>
      <c r="I22" s="48"/>
      <c r="J22" s="44">
        <f t="shared" si="2"/>
        <v>0</v>
      </c>
      <c r="K22" s="50"/>
      <c r="L22" s="63"/>
      <c r="M22" s="63"/>
      <c r="N22" s="63"/>
      <c r="O22" s="63"/>
      <c r="P22" s="63"/>
      <c r="Q22" s="63"/>
    </row>
    <row r="23" spans="1:17" ht="13.8" hidden="1" thickBot="1" x14ac:dyDescent="0.3">
      <c r="A23" s="88"/>
      <c r="B23" s="178"/>
      <c r="C23" s="89"/>
      <c r="D23" s="72"/>
      <c r="E23" s="79"/>
      <c r="F23" s="79"/>
      <c r="G23" s="79"/>
      <c r="H23" s="79"/>
      <c r="I23" s="79"/>
      <c r="J23" s="68">
        <f t="shared" si="2"/>
        <v>0</v>
      </c>
      <c r="K23" s="73"/>
      <c r="L23" s="63"/>
      <c r="M23" s="63"/>
      <c r="N23" s="63"/>
      <c r="O23" s="63"/>
      <c r="P23" s="63"/>
      <c r="Q23" s="63"/>
    </row>
    <row r="24" spans="1:17" ht="13.8" hidden="1" thickBot="1" x14ac:dyDescent="0.3">
      <c r="A24" s="661" t="s">
        <v>160</v>
      </c>
      <c r="B24" s="662"/>
      <c r="C24" s="663"/>
      <c r="D24" s="460"/>
      <c r="E24" s="461"/>
      <c r="F24" s="461"/>
      <c r="G24" s="461"/>
      <c r="H24" s="461"/>
      <c r="I24" s="461"/>
      <c r="J24" s="462">
        <f>ROUND(SUM(J16:J23),0)</f>
        <v>0</v>
      </c>
      <c r="K24" s="463"/>
      <c r="L24" s="63"/>
      <c r="M24" s="63"/>
      <c r="N24" s="63"/>
      <c r="O24" s="63"/>
      <c r="P24" s="63"/>
      <c r="Q24" s="63"/>
    </row>
    <row r="25" spans="1:17" s="19" customFormat="1" ht="14.4" hidden="1" thickBot="1" x14ac:dyDescent="0.3">
      <c r="A25" s="659" t="s">
        <v>161</v>
      </c>
      <c r="B25" s="660"/>
      <c r="C25" s="660"/>
      <c r="D25" s="660"/>
      <c r="E25" s="660"/>
      <c r="F25" s="660"/>
      <c r="G25" s="660"/>
      <c r="H25" s="660"/>
      <c r="I25" s="660"/>
      <c r="J25" s="660"/>
      <c r="K25" s="660"/>
    </row>
    <row r="26" spans="1:17" ht="13.8" hidden="1" thickBot="1" x14ac:dyDescent="0.3">
      <c r="A26" s="83"/>
      <c r="B26" s="176"/>
      <c r="C26" s="18"/>
      <c r="D26" s="71"/>
      <c r="E26" s="77"/>
      <c r="F26" s="77"/>
      <c r="G26" s="77"/>
      <c r="H26" s="77"/>
      <c r="I26" s="77"/>
      <c r="J26" s="49">
        <f>D26*E26</f>
        <v>0</v>
      </c>
      <c r="K26" s="78"/>
      <c r="L26" s="63"/>
      <c r="M26" s="63"/>
      <c r="N26" s="63"/>
      <c r="O26" s="63"/>
      <c r="P26" s="63"/>
      <c r="Q26" s="63"/>
    </row>
    <row r="27" spans="1:17" ht="13.8" hidden="1" thickBot="1" x14ac:dyDescent="0.3">
      <c r="A27" s="84"/>
      <c r="B27" s="176"/>
      <c r="C27" s="41"/>
      <c r="D27" s="71"/>
      <c r="E27" s="77"/>
      <c r="F27" s="77"/>
      <c r="G27" s="77"/>
      <c r="H27" s="77"/>
      <c r="I27" s="77"/>
      <c r="J27" s="49">
        <f>D27*E27</f>
        <v>0</v>
      </c>
      <c r="K27" s="78"/>
      <c r="L27" s="63"/>
      <c r="M27" s="63"/>
      <c r="N27" s="63"/>
      <c r="O27" s="63"/>
      <c r="P27" s="63"/>
      <c r="Q27" s="63"/>
    </row>
    <row r="28" spans="1:17" ht="13.8" hidden="1" thickBot="1" x14ac:dyDescent="0.3">
      <c r="A28" s="84"/>
      <c r="B28" s="177"/>
      <c r="C28" s="42"/>
      <c r="D28" s="47"/>
      <c r="E28" s="48"/>
      <c r="F28" s="48"/>
      <c r="G28" s="48"/>
      <c r="H28" s="48"/>
      <c r="I28" s="48"/>
      <c r="J28" s="44">
        <f t="shared" ref="J28:J33" si="3">D28*E28</f>
        <v>0</v>
      </c>
      <c r="K28" s="50"/>
      <c r="L28" s="63"/>
      <c r="M28" s="63"/>
      <c r="N28" s="63"/>
      <c r="O28" s="63"/>
      <c r="P28" s="63"/>
      <c r="Q28" s="63"/>
    </row>
    <row r="29" spans="1:17" ht="13.8" hidden="1" thickBot="1" x14ac:dyDescent="0.3">
      <c r="A29" s="84"/>
      <c r="B29" s="177"/>
      <c r="C29" s="42"/>
      <c r="D29" s="47"/>
      <c r="E29" s="48"/>
      <c r="F29" s="48"/>
      <c r="G29" s="48"/>
      <c r="H29" s="48"/>
      <c r="I29" s="48"/>
      <c r="J29" s="44">
        <f t="shared" si="3"/>
        <v>0</v>
      </c>
      <c r="K29" s="50"/>
      <c r="L29" s="63"/>
      <c r="M29" s="63"/>
      <c r="N29" s="63"/>
      <c r="O29" s="63"/>
      <c r="P29" s="63"/>
      <c r="Q29" s="63"/>
    </row>
    <row r="30" spans="1:17" ht="13.8" hidden="1" thickBot="1" x14ac:dyDescent="0.3">
      <c r="A30" s="84"/>
      <c r="B30" s="177"/>
      <c r="C30" s="42"/>
      <c r="D30" s="47"/>
      <c r="E30" s="48"/>
      <c r="F30" s="48"/>
      <c r="G30" s="48"/>
      <c r="H30" s="48"/>
      <c r="I30" s="48"/>
      <c r="J30" s="44">
        <f t="shared" si="3"/>
        <v>0</v>
      </c>
      <c r="K30" s="50"/>
      <c r="L30" s="63"/>
      <c r="M30" s="63"/>
      <c r="N30" s="63"/>
      <c r="O30" s="63"/>
      <c r="P30" s="63"/>
      <c r="Q30" s="63"/>
    </row>
    <row r="31" spans="1:17" ht="13.8" hidden="1" thickBot="1" x14ac:dyDescent="0.3">
      <c r="A31" s="84"/>
      <c r="B31" s="177"/>
      <c r="C31" s="42"/>
      <c r="D31" s="47"/>
      <c r="E31" s="48"/>
      <c r="F31" s="48"/>
      <c r="G31" s="48"/>
      <c r="H31" s="48"/>
      <c r="I31" s="48"/>
      <c r="J31" s="44">
        <f t="shared" si="3"/>
        <v>0</v>
      </c>
      <c r="K31" s="50"/>
      <c r="L31" s="63"/>
      <c r="M31" s="63"/>
      <c r="N31" s="63"/>
      <c r="O31" s="63"/>
      <c r="P31" s="63"/>
      <c r="Q31" s="63"/>
    </row>
    <row r="32" spans="1:17" ht="13.8" hidden="1" thickBot="1" x14ac:dyDescent="0.3">
      <c r="A32" s="84"/>
      <c r="B32" s="177"/>
      <c r="C32" s="42"/>
      <c r="D32" s="47"/>
      <c r="E32" s="48"/>
      <c r="F32" s="48"/>
      <c r="G32" s="48"/>
      <c r="H32" s="48"/>
      <c r="I32" s="48"/>
      <c r="J32" s="44">
        <f t="shared" si="3"/>
        <v>0</v>
      </c>
      <c r="K32" s="50"/>
      <c r="L32" s="63"/>
      <c r="M32" s="63"/>
      <c r="N32" s="63"/>
      <c r="O32" s="63"/>
      <c r="P32" s="63"/>
      <c r="Q32" s="63"/>
    </row>
    <row r="33" spans="1:17" ht="13.8" hidden="1" thickBot="1" x14ac:dyDescent="0.3">
      <c r="A33" s="88"/>
      <c r="B33" s="178"/>
      <c r="C33" s="67"/>
      <c r="D33" s="72"/>
      <c r="E33" s="79"/>
      <c r="F33" s="79"/>
      <c r="G33" s="79"/>
      <c r="H33" s="79"/>
      <c r="I33" s="79"/>
      <c r="J33" s="68">
        <f t="shared" si="3"/>
        <v>0</v>
      </c>
      <c r="K33" s="73"/>
      <c r="L33" s="63"/>
      <c r="M33" s="63"/>
      <c r="N33" s="63"/>
      <c r="O33" s="63"/>
      <c r="P33" s="63"/>
      <c r="Q33" s="63"/>
    </row>
    <row r="34" spans="1:17" ht="13.8" hidden="1" thickBot="1" x14ac:dyDescent="0.3">
      <c r="A34" s="661" t="s">
        <v>162</v>
      </c>
      <c r="B34" s="662"/>
      <c r="C34" s="663"/>
      <c r="D34" s="460"/>
      <c r="E34" s="461"/>
      <c r="F34" s="461"/>
      <c r="G34" s="461"/>
      <c r="H34" s="461"/>
      <c r="I34" s="461"/>
      <c r="J34" s="462">
        <f>ROUND(SUM(J26:J33),0)</f>
        <v>0</v>
      </c>
      <c r="K34" s="463"/>
      <c r="L34" s="63"/>
      <c r="M34" s="63"/>
      <c r="N34" s="63"/>
      <c r="O34" s="63"/>
      <c r="P34" s="63"/>
      <c r="Q34" s="63"/>
    </row>
    <row r="35" spans="1:17" ht="7.5" customHeight="1" thickBot="1" x14ac:dyDescent="0.3">
      <c r="A35" s="331"/>
      <c r="B35" s="464"/>
      <c r="C35" s="408"/>
      <c r="D35" s="464"/>
      <c r="E35" s="465"/>
      <c r="F35" s="465"/>
      <c r="G35" s="465"/>
      <c r="H35" s="465"/>
      <c r="I35" s="465"/>
      <c r="J35" s="409"/>
      <c r="K35" s="466"/>
      <c r="L35" s="63"/>
      <c r="M35" s="63"/>
      <c r="N35" s="63"/>
      <c r="O35" s="63"/>
      <c r="P35" s="63"/>
      <c r="Q35" s="63"/>
    </row>
    <row r="36" spans="1:17" s="19" customFormat="1" ht="14.4" thickBot="1" x14ac:dyDescent="0.3">
      <c r="A36" s="664" t="s">
        <v>163</v>
      </c>
      <c r="B36" s="653"/>
      <c r="C36" s="653"/>
      <c r="D36" s="653"/>
      <c r="E36" s="247">
        <f>SUM(E6:E13)</f>
        <v>361880</v>
      </c>
      <c r="F36" s="247">
        <f>SUM(F6:F13)</f>
        <v>0</v>
      </c>
      <c r="G36" s="247">
        <f>SUM(G6:G13)</f>
        <v>0</v>
      </c>
      <c r="H36" s="247">
        <f>SUM(H6:H13)</f>
        <v>7000</v>
      </c>
      <c r="I36" s="247">
        <f>SUM(I6:I13)</f>
        <v>0</v>
      </c>
      <c r="J36" s="411"/>
      <c r="K36" s="467"/>
      <c r="L36" s="165"/>
    </row>
    <row r="37" spans="1:17" ht="13.8" thickBot="1" x14ac:dyDescent="0.3">
      <c r="A37" s="63"/>
      <c r="B37" s="63"/>
      <c r="C37" s="63"/>
      <c r="D37" s="75"/>
      <c r="E37" s="76"/>
      <c r="F37" s="76"/>
      <c r="G37" s="76"/>
      <c r="H37" s="76"/>
      <c r="I37" s="76"/>
      <c r="J37" s="66"/>
      <c r="K37" s="64"/>
      <c r="L37" s="63"/>
      <c r="M37" s="63"/>
      <c r="N37" s="63"/>
      <c r="O37" s="63"/>
      <c r="P37" s="63"/>
      <c r="Q37" s="63"/>
    </row>
    <row r="38" spans="1:17" ht="17.850000000000001" customHeight="1" x14ac:dyDescent="0.25">
      <c r="A38" s="665" t="s">
        <v>36</v>
      </c>
      <c r="B38" s="666"/>
      <c r="C38" s="666"/>
      <c r="D38" s="666"/>
      <c r="E38" s="666"/>
      <c r="F38" s="666"/>
      <c r="G38" s="666"/>
      <c r="H38" s="666"/>
      <c r="I38" s="666"/>
      <c r="J38" s="666"/>
      <c r="K38" s="666"/>
      <c r="L38" s="667"/>
      <c r="M38" s="63"/>
      <c r="N38" s="63"/>
      <c r="O38" s="63"/>
      <c r="P38" s="63"/>
      <c r="Q38" s="63"/>
    </row>
    <row r="39" spans="1:17" ht="31.35" customHeight="1" thickBot="1" x14ac:dyDescent="0.3">
      <c r="A39" s="668"/>
      <c r="B39" s="669"/>
      <c r="C39" s="669"/>
      <c r="D39" s="669"/>
      <c r="E39" s="669"/>
      <c r="F39" s="669"/>
      <c r="G39" s="669"/>
      <c r="H39" s="669"/>
      <c r="I39" s="669"/>
      <c r="J39" s="669"/>
      <c r="K39" s="669"/>
      <c r="L39" s="670"/>
      <c r="M39" s="63"/>
      <c r="N39" s="63"/>
      <c r="O39" s="63"/>
      <c r="P39" s="63"/>
      <c r="Q39" s="63"/>
    </row>
    <row r="47" spans="1:17" x14ac:dyDescent="0.25">
      <c r="A47" s="63"/>
      <c r="B47" s="63"/>
      <c r="C47" s="63"/>
      <c r="D47" s="75"/>
      <c r="E47" s="90"/>
      <c r="F47" s="90"/>
      <c r="G47" s="90"/>
      <c r="H47" s="90"/>
      <c r="I47" s="90"/>
      <c r="J47" s="66"/>
      <c r="K47" s="64"/>
      <c r="L47" s="63"/>
      <c r="M47" s="63"/>
      <c r="N47" s="63"/>
      <c r="O47" s="63"/>
      <c r="P47" s="63"/>
      <c r="Q47" s="63"/>
    </row>
    <row r="48" spans="1:17" x14ac:dyDescent="0.25">
      <c r="A48" s="63"/>
      <c r="B48" s="63"/>
      <c r="C48" s="63"/>
      <c r="D48" s="75"/>
      <c r="E48" s="76"/>
      <c r="F48" s="76"/>
      <c r="G48" s="76"/>
      <c r="H48" s="76"/>
      <c r="I48" s="76"/>
      <c r="J48" s="66"/>
      <c r="K48" s="64"/>
      <c r="L48" s="63"/>
      <c r="M48" s="63"/>
      <c r="N48" s="63"/>
      <c r="O48" s="63"/>
      <c r="P48" s="63"/>
      <c r="Q48" s="63"/>
    </row>
    <row r="49" spans="1:17" x14ac:dyDescent="0.25">
      <c r="A49" s="63"/>
      <c r="B49" s="63"/>
      <c r="C49" s="63"/>
      <c r="D49" s="75"/>
      <c r="E49" s="76"/>
      <c r="F49" s="76"/>
      <c r="G49" s="76"/>
      <c r="H49" s="76"/>
      <c r="I49" s="76"/>
      <c r="J49" s="66"/>
      <c r="K49" s="64"/>
      <c r="L49" s="63"/>
      <c r="M49" s="63"/>
      <c r="N49" s="63"/>
      <c r="O49" s="63"/>
      <c r="P49" s="63"/>
      <c r="Q49" s="63"/>
    </row>
  </sheetData>
  <sheetProtection formatCells="0" formatColumns="0" formatRows="0" insertRows="0" insertHyperlinks="0" deleteRows="0" sort="0" autoFilter="0"/>
  <protectedRanges>
    <protectedRange sqref="F6:I8 F10:I13" name="Range1"/>
    <protectedRange sqref="F9:I9" name="Range1_1"/>
  </protectedRanges>
  <mergeCells count="10">
    <mergeCell ref="A36:D36"/>
    <mergeCell ref="A3:L3"/>
    <mergeCell ref="A2:L2"/>
    <mergeCell ref="A38:L39"/>
    <mergeCell ref="A1:C1"/>
    <mergeCell ref="A15:K15"/>
    <mergeCell ref="A25:K25"/>
    <mergeCell ref="A34:C34"/>
    <mergeCell ref="A24:C24"/>
    <mergeCell ref="A14:C14"/>
  </mergeCells>
  <phoneticPr fontId="4" type="noConversion"/>
  <printOptions horizontalCentered="1"/>
  <pageMargins left="0.5" right="0.5" top="0.25" bottom="0.25" header="0.5" footer="0.5"/>
  <pageSetup scale="68" orientation="landscape" horizontalDpi="300" verticalDpi="300" r:id="rId1"/>
  <headerFooter alignWithMargins="0"/>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39997558519241921"/>
    <pageSetUpPr fitToPage="1"/>
  </sheetPr>
  <dimension ref="A1:J46"/>
  <sheetViews>
    <sheetView showGridLines="0" zoomScale="90" zoomScaleNormal="90" workbookViewId="0">
      <selection activeCell="E7" sqref="E7"/>
    </sheetView>
  </sheetViews>
  <sheetFormatPr defaultColWidth="9.44140625" defaultRowHeight="13.2" x14ac:dyDescent="0.25"/>
  <cols>
    <col min="1" max="2" width="40.5546875" style="2" customWidth="1"/>
    <col min="3" max="5" width="70.5546875" style="2" customWidth="1"/>
    <col min="6" max="6" width="16.5546875" style="26" customWidth="1"/>
    <col min="7" max="9" width="16.77734375" style="172" customWidth="1"/>
    <col min="10" max="10" width="16.5546875" style="2" customWidth="1"/>
    <col min="11" max="16384" width="9.44140625" style="2"/>
  </cols>
  <sheetData>
    <row r="1" spans="1:10" s="24" customFormat="1" ht="12.75" customHeight="1" x14ac:dyDescent="0.25">
      <c r="A1" s="564"/>
      <c r="B1" s="564"/>
      <c r="C1" s="564"/>
      <c r="D1" s="564"/>
      <c r="E1" s="564"/>
      <c r="F1" s="116"/>
      <c r="G1" s="116"/>
      <c r="H1" s="116"/>
      <c r="I1" s="116"/>
    </row>
    <row r="2" spans="1:10" s="21" customFormat="1" ht="25.35" customHeight="1" thickBot="1" x14ac:dyDescent="0.3">
      <c r="A2" s="652" t="s">
        <v>23</v>
      </c>
      <c r="B2" s="652"/>
      <c r="C2" s="652"/>
      <c r="D2" s="652"/>
      <c r="E2" s="652"/>
      <c r="F2" s="652"/>
      <c r="G2" s="172"/>
      <c r="H2" s="172"/>
      <c r="I2" s="172"/>
    </row>
    <row r="3" spans="1:10" ht="400.35" customHeight="1" thickBot="1" x14ac:dyDescent="0.3">
      <c r="A3" s="641" t="s">
        <v>271</v>
      </c>
      <c r="B3" s="657"/>
      <c r="C3" s="657"/>
      <c r="D3" s="657"/>
      <c r="E3" s="657"/>
      <c r="F3" s="657"/>
      <c r="G3" s="657"/>
      <c r="H3" s="657"/>
      <c r="I3" s="657"/>
      <c r="J3" s="658"/>
    </row>
    <row r="4" spans="1:10" ht="14.55" customHeight="1" thickBot="1" x14ac:dyDescent="0.3">
      <c r="A4" s="87"/>
      <c r="B4" s="87"/>
      <c r="C4" s="117"/>
      <c r="D4" s="117"/>
      <c r="E4" s="117"/>
      <c r="F4" s="118"/>
      <c r="G4" s="118"/>
      <c r="H4" s="118"/>
      <c r="I4" s="118"/>
      <c r="J4" s="63"/>
    </row>
    <row r="5" spans="1:10" ht="21.75" customHeight="1" x14ac:dyDescent="0.25">
      <c r="A5" s="685" t="s">
        <v>165</v>
      </c>
      <c r="B5" s="685" t="s">
        <v>166</v>
      </c>
      <c r="C5" s="685" t="s">
        <v>86</v>
      </c>
      <c r="D5" s="685" t="s">
        <v>168</v>
      </c>
      <c r="E5" s="560"/>
      <c r="F5" s="687" t="s">
        <v>169</v>
      </c>
      <c r="G5" s="687" t="s">
        <v>179</v>
      </c>
      <c r="H5" s="687" t="s">
        <v>170</v>
      </c>
      <c r="I5" s="687" t="s">
        <v>272</v>
      </c>
      <c r="J5" s="687" t="s">
        <v>273</v>
      </c>
    </row>
    <row r="6" spans="1:10" ht="117.75" customHeight="1" thickBot="1" x14ac:dyDescent="0.3">
      <c r="A6" s="733"/>
      <c r="B6" s="733"/>
      <c r="C6" s="733"/>
      <c r="D6" s="733"/>
      <c r="E6" s="565" t="s">
        <v>87</v>
      </c>
      <c r="F6" s="689"/>
      <c r="G6" s="689"/>
      <c r="H6" s="689"/>
      <c r="I6" s="689"/>
      <c r="J6" s="689"/>
    </row>
    <row r="7" spans="1:10" ht="381" customHeight="1" x14ac:dyDescent="0.25">
      <c r="A7" s="51" t="s">
        <v>274</v>
      </c>
      <c r="B7" s="51" t="s">
        <v>172</v>
      </c>
      <c r="C7" s="519" t="s">
        <v>275</v>
      </c>
      <c r="D7" s="520" t="s">
        <v>276</v>
      </c>
      <c r="E7" s="525" t="s">
        <v>277</v>
      </c>
      <c r="F7" s="498">
        <v>60000</v>
      </c>
      <c r="G7" s="498">
        <v>0</v>
      </c>
      <c r="H7" s="498">
        <v>0</v>
      </c>
      <c r="I7" s="498">
        <v>0</v>
      </c>
      <c r="J7" s="498">
        <v>0</v>
      </c>
    </row>
    <row r="8" spans="1:10" x14ac:dyDescent="0.25">
      <c r="A8" s="51"/>
      <c r="B8" s="51"/>
      <c r="C8" s="91"/>
      <c r="D8" s="105"/>
      <c r="E8" s="105"/>
      <c r="F8" s="393"/>
      <c r="G8" s="393"/>
      <c r="H8" s="393"/>
      <c r="I8" s="393"/>
      <c r="J8" s="393"/>
    </row>
    <row r="9" spans="1:10" x14ac:dyDescent="0.25">
      <c r="A9" s="51"/>
      <c r="B9" s="51"/>
      <c r="C9" s="91"/>
      <c r="D9" s="105"/>
      <c r="E9" s="105"/>
      <c r="F9" s="393"/>
      <c r="G9" s="393"/>
      <c r="H9" s="393"/>
      <c r="I9" s="393"/>
      <c r="J9" s="393"/>
    </row>
    <row r="10" spans="1:10" x14ac:dyDescent="0.25">
      <c r="A10" s="51"/>
      <c r="B10" s="51"/>
      <c r="C10" s="91"/>
      <c r="D10" s="105"/>
      <c r="E10" s="105"/>
      <c r="F10" s="393"/>
      <c r="G10" s="393"/>
      <c r="H10" s="393"/>
      <c r="I10" s="393"/>
      <c r="J10" s="393"/>
    </row>
    <row r="11" spans="1:10" x14ac:dyDescent="0.25">
      <c r="A11" s="51"/>
      <c r="B11" s="51"/>
      <c r="C11" s="91"/>
      <c r="D11" s="105"/>
      <c r="E11" s="105"/>
      <c r="F11" s="393"/>
      <c r="G11" s="393"/>
      <c r="H11" s="393"/>
      <c r="I11" s="393"/>
      <c r="J11" s="393"/>
    </row>
    <row r="12" spans="1:10" x14ac:dyDescent="0.25">
      <c r="A12" s="51"/>
      <c r="B12" s="51"/>
      <c r="C12" s="91"/>
      <c r="D12" s="105"/>
      <c r="E12" s="105"/>
      <c r="F12" s="393"/>
      <c r="G12" s="393"/>
      <c r="H12" s="393"/>
      <c r="I12" s="393"/>
      <c r="J12" s="393"/>
    </row>
    <row r="13" spans="1:10" x14ac:dyDescent="0.25">
      <c r="A13" s="51"/>
      <c r="B13" s="51"/>
      <c r="C13" s="91"/>
      <c r="D13" s="105"/>
      <c r="E13" s="105"/>
      <c r="F13" s="393"/>
      <c r="G13" s="393"/>
      <c r="H13" s="393"/>
      <c r="I13" s="393"/>
      <c r="J13" s="393"/>
    </row>
    <row r="14" spans="1:10" x14ac:dyDescent="0.25">
      <c r="A14" s="51"/>
      <c r="B14" s="51"/>
      <c r="C14" s="91"/>
      <c r="D14" s="105"/>
      <c r="E14" s="105"/>
      <c r="F14" s="393"/>
      <c r="G14" s="393"/>
      <c r="H14" s="393"/>
      <c r="I14" s="393"/>
      <c r="J14" s="393"/>
    </row>
    <row r="15" spans="1:10" x14ac:dyDescent="0.25">
      <c r="A15" s="51"/>
      <c r="B15" s="51"/>
      <c r="C15" s="91"/>
      <c r="D15" s="105"/>
      <c r="E15" s="105"/>
      <c r="F15" s="393"/>
      <c r="G15" s="393"/>
      <c r="H15" s="393"/>
      <c r="I15" s="393"/>
      <c r="J15" s="393"/>
    </row>
    <row r="16" spans="1:10" x14ac:dyDescent="0.25">
      <c r="A16" s="51"/>
      <c r="B16" s="51"/>
      <c r="C16" s="91"/>
      <c r="D16" s="105"/>
      <c r="E16" s="105"/>
      <c r="F16" s="393"/>
      <c r="G16" s="393"/>
      <c r="H16" s="393"/>
      <c r="I16" s="393"/>
      <c r="J16" s="393"/>
    </row>
    <row r="17" spans="1:10" x14ac:dyDescent="0.25">
      <c r="A17" s="51"/>
      <c r="B17" s="51"/>
      <c r="C17" s="91"/>
      <c r="D17" s="105"/>
      <c r="E17" s="105"/>
      <c r="F17" s="393"/>
      <c r="G17" s="393"/>
      <c r="H17" s="393"/>
      <c r="I17" s="393"/>
      <c r="J17" s="393"/>
    </row>
    <row r="18" spans="1:10" x14ac:dyDescent="0.25">
      <c r="A18" s="51"/>
      <c r="B18" s="51"/>
      <c r="C18" s="91"/>
      <c r="D18" s="105"/>
      <c r="E18" s="105"/>
      <c r="F18" s="393"/>
      <c r="G18" s="393"/>
      <c r="H18" s="393"/>
      <c r="I18" s="393"/>
      <c r="J18" s="393"/>
    </row>
    <row r="19" spans="1:10" x14ac:dyDescent="0.25">
      <c r="A19" s="92"/>
      <c r="B19" s="92"/>
      <c r="C19" s="93"/>
      <c r="D19" s="105"/>
      <c r="E19" s="105"/>
      <c r="F19" s="393"/>
      <c r="G19" s="393"/>
      <c r="H19" s="393"/>
      <c r="I19" s="393"/>
      <c r="J19" s="393"/>
    </row>
    <row r="20" spans="1:10" x14ac:dyDescent="0.25">
      <c r="A20" s="92"/>
      <c r="B20" s="92"/>
      <c r="C20" s="93"/>
      <c r="D20" s="105"/>
      <c r="E20" s="105"/>
      <c r="F20" s="393"/>
      <c r="G20" s="393"/>
      <c r="H20" s="393"/>
      <c r="I20" s="393"/>
      <c r="J20" s="393"/>
    </row>
    <row r="21" spans="1:10" x14ac:dyDescent="0.25">
      <c r="A21" s="92"/>
      <c r="B21" s="92"/>
      <c r="C21" s="93"/>
      <c r="D21" s="105"/>
      <c r="E21" s="105"/>
      <c r="F21" s="393"/>
      <c r="G21" s="393"/>
      <c r="H21" s="393"/>
      <c r="I21" s="393"/>
      <c r="J21" s="393"/>
    </row>
    <row r="22" spans="1:10" ht="13.8" thickBot="1" x14ac:dyDescent="0.3">
      <c r="A22" s="135"/>
      <c r="B22" s="135"/>
      <c r="C22" s="135"/>
      <c r="D22" s="135"/>
      <c r="E22" s="135"/>
      <c r="F22" s="394"/>
      <c r="G22" s="394"/>
      <c r="H22" s="394"/>
      <c r="I22" s="394"/>
      <c r="J22" s="394"/>
    </row>
    <row r="23" spans="1:10" s="19" customFormat="1" ht="13.8" thickBot="1" x14ac:dyDescent="0.3">
      <c r="A23" s="680" t="s">
        <v>176</v>
      </c>
      <c r="B23" s="681"/>
      <c r="C23" s="681"/>
      <c r="D23" s="681"/>
      <c r="E23" s="559"/>
      <c r="F23" s="395">
        <f>SUM(F7:F22)</f>
        <v>60000</v>
      </c>
      <c r="G23" s="395">
        <f>SUM(G7:G22)</f>
        <v>0</v>
      </c>
      <c r="H23" s="395">
        <f>SUM(H7:H22)</f>
        <v>0</v>
      </c>
      <c r="I23" s="395">
        <f>SUM(I7:I22)</f>
        <v>0</v>
      </c>
      <c r="J23" s="395">
        <f>SUM(J7:J22)</f>
        <v>0</v>
      </c>
    </row>
    <row r="24" spans="1:10" ht="8.1" customHeight="1" thickBot="1" x14ac:dyDescent="0.3">
      <c r="A24" s="87"/>
      <c r="B24" s="87"/>
      <c r="C24" s="87"/>
      <c r="D24" s="87"/>
      <c r="E24" s="87"/>
      <c r="F24" s="38"/>
      <c r="G24" s="38"/>
      <c r="H24" s="38"/>
      <c r="I24" s="38"/>
      <c r="J24" s="38"/>
    </row>
    <row r="25" spans="1:10" ht="142.5" customHeight="1" thickBot="1" x14ac:dyDescent="0.3">
      <c r="A25" s="380" t="s">
        <v>165</v>
      </c>
      <c r="B25" s="380" t="s">
        <v>177</v>
      </c>
      <c r="C25" s="381" t="s">
        <v>86</v>
      </c>
      <c r="D25" s="468" t="s">
        <v>168</v>
      </c>
      <c r="E25" s="468" t="s">
        <v>87</v>
      </c>
      <c r="F25" s="469" t="s">
        <v>178</v>
      </c>
      <c r="G25" s="469" t="s">
        <v>179</v>
      </c>
      <c r="H25" s="469" t="s">
        <v>278</v>
      </c>
      <c r="I25" s="469" t="s">
        <v>272</v>
      </c>
      <c r="J25" s="469" t="s">
        <v>279</v>
      </c>
    </row>
    <row r="26" spans="1:10" ht="409.6" customHeight="1" x14ac:dyDescent="0.25">
      <c r="A26" s="427" t="s">
        <v>280</v>
      </c>
      <c r="B26" s="51" t="s">
        <v>281</v>
      </c>
      <c r="C26" s="526" t="s">
        <v>282</v>
      </c>
      <c r="D26" s="520" t="s">
        <v>283</v>
      </c>
      <c r="E26" s="525" t="s">
        <v>284</v>
      </c>
      <c r="F26" s="524">
        <v>170480</v>
      </c>
      <c r="G26" s="396"/>
      <c r="H26" s="396"/>
      <c r="I26" s="396"/>
      <c r="J26" s="396"/>
    </row>
    <row r="27" spans="1:10" ht="385.5" customHeight="1" x14ac:dyDescent="0.25">
      <c r="A27" s="51" t="s">
        <v>237</v>
      </c>
      <c r="B27" s="51" t="s">
        <v>285</v>
      </c>
      <c r="C27" s="526" t="s">
        <v>286</v>
      </c>
      <c r="D27" s="527" t="s">
        <v>287</v>
      </c>
      <c r="E27" s="528" t="s">
        <v>288</v>
      </c>
      <c r="F27" s="420">
        <v>12500</v>
      </c>
      <c r="G27" s="396"/>
      <c r="H27" s="396"/>
      <c r="I27" s="420">
        <v>12500</v>
      </c>
      <c r="J27" s="396"/>
    </row>
    <row r="28" spans="1:10" x14ac:dyDescent="0.25">
      <c r="A28" s="107"/>
      <c r="B28" s="107"/>
      <c r="C28" s="93"/>
      <c r="D28" s="105"/>
      <c r="E28" s="105"/>
      <c r="F28" s="396"/>
      <c r="G28" s="396"/>
      <c r="H28" s="396"/>
      <c r="I28" s="396"/>
      <c r="J28" s="396"/>
    </row>
    <row r="29" spans="1:10" x14ac:dyDescent="0.25">
      <c r="A29" s="107"/>
      <c r="B29" s="107"/>
      <c r="C29" s="93"/>
      <c r="D29" s="105"/>
      <c r="E29" s="105"/>
      <c r="F29" s="396"/>
      <c r="G29" s="396"/>
      <c r="H29" s="396"/>
      <c r="I29" s="396"/>
      <c r="J29" s="396"/>
    </row>
    <row r="30" spans="1:10" x14ac:dyDescent="0.25">
      <c r="A30" s="107"/>
      <c r="B30" s="107"/>
      <c r="C30" s="93"/>
      <c r="D30" s="105"/>
      <c r="E30" s="105"/>
      <c r="F30" s="396"/>
      <c r="G30" s="396"/>
      <c r="H30" s="396"/>
      <c r="I30" s="396"/>
      <c r="J30" s="396"/>
    </row>
    <row r="31" spans="1:10" x14ac:dyDescent="0.25">
      <c r="A31" s="107"/>
      <c r="B31" s="107"/>
      <c r="C31" s="93"/>
      <c r="D31" s="105"/>
      <c r="E31" s="105"/>
      <c r="F31" s="396"/>
      <c r="G31" s="396"/>
      <c r="H31" s="396"/>
      <c r="I31" s="396"/>
      <c r="J31" s="396"/>
    </row>
    <row r="32" spans="1:10" x14ac:dyDescent="0.25">
      <c r="A32" s="107"/>
      <c r="B32" s="107"/>
      <c r="C32" s="93"/>
      <c r="D32" s="105"/>
      <c r="E32" s="105"/>
      <c r="F32" s="396"/>
      <c r="G32" s="396"/>
      <c r="H32" s="396"/>
      <c r="I32" s="396"/>
      <c r="J32" s="396"/>
    </row>
    <row r="33" spans="1:10" x14ac:dyDescent="0.25">
      <c r="A33" s="108"/>
      <c r="B33" s="108"/>
      <c r="C33" s="93"/>
      <c r="D33" s="105"/>
      <c r="E33" s="105"/>
      <c r="F33" s="396"/>
      <c r="G33" s="396"/>
      <c r="H33" s="396"/>
      <c r="I33" s="396"/>
      <c r="J33" s="396"/>
    </row>
    <row r="34" spans="1:10" x14ac:dyDescent="0.25">
      <c r="A34" s="108"/>
      <c r="B34" s="108"/>
      <c r="C34" s="93"/>
      <c r="D34" s="105"/>
      <c r="E34" s="105"/>
      <c r="F34" s="396"/>
      <c r="G34" s="396"/>
      <c r="H34" s="396"/>
      <c r="I34" s="396"/>
      <c r="J34" s="396"/>
    </row>
    <row r="35" spans="1:10" ht="13.8" thickBot="1" x14ac:dyDescent="0.3">
      <c r="A35" s="109"/>
      <c r="B35" s="109"/>
      <c r="C35" s="135"/>
      <c r="D35" s="106"/>
      <c r="E35" s="106"/>
      <c r="F35" s="397"/>
      <c r="G35" s="397"/>
      <c r="H35" s="397"/>
      <c r="I35" s="397"/>
      <c r="J35" s="397"/>
    </row>
    <row r="36" spans="1:10" s="19" customFormat="1" ht="13.8" thickBot="1" x14ac:dyDescent="0.3">
      <c r="A36" s="680" t="s">
        <v>183</v>
      </c>
      <c r="B36" s="681"/>
      <c r="C36" s="681"/>
      <c r="D36" s="681"/>
      <c r="E36" s="559"/>
      <c r="F36" s="395">
        <f>SUM(F26:F35)</f>
        <v>182980</v>
      </c>
      <c r="G36" s="395">
        <f>SUM(G26:G35)</f>
        <v>0</v>
      </c>
      <c r="H36" s="395">
        <f>SUM(H26:H35)</f>
        <v>0</v>
      </c>
      <c r="I36" s="395">
        <f>SUM(I26:I35)</f>
        <v>12500</v>
      </c>
      <c r="J36" s="395">
        <f>SUM(J26:J35)</f>
        <v>0</v>
      </c>
    </row>
    <row r="37" spans="1:10" s="28" customFormat="1" ht="7.5" customHeight="1" x14ac:dyDescent="0.25">
      <c r="A37" s="119"/>
      <c r="B37" s="119"/>
      <c r="C37" s="120"/>
      <c r="D37" s="120"/>
      <c r="E37" s="120"/>
      <c r="F37" s="119"/>
      <c r="G37" s="119"/>
      <c r="H37" s="119"/>
      <c r="I37" s="119"/>
    </row>
    <row r="38" spans="1:10" ht="9.75" customHeight="1" thickBot="1" x14ac:dyDescent="0.3">
      <c r="A38" s="121"/>
      <c r="B38" s="121"/>
      <c r="C38" s="87"/>
      <c r="D38" s="87"/>
      <c r="E38" s="87"/>
      <c r="F38" s="121"/>
      <c r="G38" s="183"/>
      <c r="H38" s="183"/>
      <c r="I38" s="183"/>
      <c r="J38" s="119"/>
    </row>
    <row r="39" spans="1:10" s="19" customFormat="1" ht="15.75" customHeight="1" thickBot="1" x14ac:dyDescent="0.3">
      <c r="A39" s="664" t="s">
        <v>184</v>
      </c>
      <c r="B39" s="653"/>
      <c r="C39" s="653"/>
      <c r="D39" s="682"/>
      <c r="E39" s="554"/>
      <c r="F39" s="247">
        <f>F23+F36</f>
        <v>242980</v>
      </c>
      <c r="G39" s="247">
        <f>SUM(G36,G23)</f>
        <v>0</v>
      </c>
      <c r="H39" s="247">
        <f>SUM(H36,H23)</f>
        <v>0</v>
      </c>
      <c r="I39" s="247">
        <f>SUM(I36,I23)</f>
        <v>12500</v>
      </c>
      <c r="J39" s="247">
        <f>SUM(J36,J23)</f>
        <v>0</v>
      </c>
    </row>
    <row r="40" spans="1:10" x14ac:dyDescent="0.25">
      <c r="A40" s="173"/>
      <c r="B40" s="173"/>
      <c r="C40" s="173"/>
      <c r="D40" s="173"/>
      <c r="E40" s="173"/>
      <c r="F40" s="172"/>
      <c r="J40" s="63"/>
    </row>
    <row r="41" spans="1:10" ht="11.25" customHeight="1" x14ac:dyDescent="0.25">
      <c r="A41" s="727" t="s">
        <v>289</v>
      </c>
      <c r="B41" s="728"/>
      <c r="C41" s="728"/>
      <c r="D41" s="728"/>
      <c r="E41" s="728"/>
      <c r="F41" s="728"/>
      <c r="G41" s="728"/>
      <c r="H41" s="728"/>
      <c r="I41" s="728"/>
      <c r="J41" s="729"/>
    </row>
    <row r="42" spans="1:10" ht="409.6" customHeight="1" x14ac:dyDescent="0.25">
      <c r="A42" s="730"/>
      <c r="B42" s="731"/>
      <c r="C42" s="731"/>
      <c r="D42" s="731"/>
      <c r="E42" s="731"/>
      <c r="F42" s="731"/>
      <c r="G42" s="731"/>
      <c r="H42" s="731"/>
      <c r="I42" s="731"/>
      <c r="J42" s="732"/>
    </row>
    <row r="43" spans="1:10" x14ac:dyDescent="0.25">
      <c r="A43" s="63"/>
      <c r="B43" s="63"/>
      <c r="C43" s="63"/>
      <c r="D43" s="63"/>
      <c r="E43" s="63"/>
      <c r="F43" s="75"/>
      <c r="J43" s="63"/>
    </row>
    <row r="44" spans="1:10" x14ac:dyDescent="0.25">
      <c r="A44" s="63"/>
      <c r="B44" s="63"/>
      <c r="C44" s="63"/>
      <c r="D44" s="63"/>
      <c r="E44" s="63"/>
      <c r="F44" s="75"/>
      <c r="J44" s="63"/>
    </row>
    <row r="45" spans="1:10" x14ac:dyDescent="0.25">
      <c r="A45" s="63"/>
      <c r="B45" s="63"/>
      <c r="C45" s="63"/>
      <c r="D45" s="63"/>
      <c r="E45" s="63"/>
      <c r="F45" s="75"/>
      <c r="J45" s="63"/>
    </row>
    <row r="46" spans="1:10" x14ac:dyDescent="0.25">
      <c r="A46" s="63"/>
      <c r="B46" s="63"/>
      <c r="C46" s="63"/>
      <c r="D46" s="63"/>
      <c r="E46" s="63"/>
      <c r="F46" s="75"/>
      <c r="J46" s="63"/>
    </row>
  </sheetData>
  <sheetProtection formatCells="0" formatColumns="0" formatRows="0" insertRows="0" deleteRows="0" sort="0" autoFilter="0"/>
  <mergeCells count="15">
    <mergeCell ref="A2:F2"/>
    <mergeCell ref="J5:J6"/>
    <mergeCell ref="A3:J3"/>
    <mergeCell ref="A41:J42"/>
    <mergeCell ref="A23:D23"/>
    <mergeCell ref="A36:D36"/>
    <mergeCell ref="A39:D39"/>
    <mergeCell ref="A5:A6"/>
    <mergeCell ref="C5:C6"/>
    <mergeCell ref="D5:D6"/>
    <mergeCell ref="F5:F6"/>
    <mergeCell ref="B5:B6"/>
    <mergeCell ref="G5:G6"/>
    <mergeCell ref="H5:H6"/>
    <mergeCell ref="I5:I6"/>
  </mergeCells>
  <phoneticPr fontId="4" type="noConversion"/>
  <printOptions horizontalCentered="1"/>
  <pageMargins left="0.5" right="0.5" top="0.25" bottom="0.25" header="0.5" footer="0.5"/>
  <pageSetup scale="38"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DE9B-EED5-4A86-994A-D917D47C81DB}">
  <sheetPr>
    <tabColor theme="7" tint="0.39997558519241921"/>
    <pageSetUpPr fitToPage="1"/>
  </sheetPr>
  <dimension ref="A1:N22"/>
  <sheetViews>
    <sheetView showGridLines="0" topLeftCell="A3" zoomScale="80" zoomScaleNormal="80" workbookViewId="0">
      <selection activeCell="A3" sqref="A3:I3"/>
    </sheetView>
  </sheetViews>
  <sheetFormatPr defaultColWidth="9.44140625" defaultRowHeight="13.2" x14ac:dyDescent="0.25"/>
  <cols>
    <col min="1" max="1" width="40.5546875" style="63" customWidth="1"/>
    <col min="2" max="6" width="16.5546875" style="63" customWidth="1"/>
    <col min="7" max="7" width="70.5546875" style="66" customWidth="1"/>
    <col min="8" max="8" width="70.5546875" style="160" customWidth="1"/>
    <col min="9" max="9" width="70.5546875" style="63" customWidth="1"/>
    <col min="10" max="16384" width="9.44140625" style="63"/>
  </cols>
  <sheetData>
    <row r="1" spans="1:14" s="24" customFormat="1" ht="12.75" customHeight="1" x14ac:dyDescent="0.25">
      <c r="A1" s="726"/>
      <c r="B1" s="726"/>
      <c r="C1" s="564"/>
      <c r="D1" s="564"/>
      <c r="E1" s="564"/>
      <c r="F1" s="564"/>
      <c r="G1" s="157"/>
      <c r="H1" s="112"/>
      <c r="I1" s="161"/>
      <c r="J1" s="161"/>
      <c r="K1" s="161"/>
    </row>
    <row r="2" spans="1:14" s="21" customFormat="1" ht="18" thickBot="1" x14ac:dyDescent="0.3">
      <c r="A2" s="734" t="s">
        <v>45</v>
      </c>
      <c r="B2" s="734"/>
      <c r="C2" s="734"/>
      <c r="D2" s="734"/>
      <c r="E2" s="734"/>
      <c r="F2" s="734"/>
      <c r="G2" s="734"/>
      <c r="H2" s="734"/>
      <c r="I2" s="734"/>
      <c r="J2" s="158"/>
      <c r="K2" s="158"/>
      <c r="L2" s="20"/>
      <c r="M2" s="20"/>
      <c r="N2" s="20"/>
    </row>
    <row r="3" spans="1:14" ht="333.75" customHeight="1" thickBot="1" x14ac:dyDescent="0.3">
      <c r="A3" s="641" t="s">
        <v>290</v>
      </c>
      <c r="B3" s="657"/>
      <c r="C3" s="657"/>
      <c r="D3" s="657"/>
      <c r="E3" s="657"/>
      <c r="F3" s="657"/>
      <c r="G3" s="657"/>
      <c r="H3" s="657"/>
      <c r="I3" s="658"/>
    </row>
    <row r="4" spans="1:14" ht="13.8" hidden="1" thickBot="1" x14ac:dyDescent="0.3">
      <c r="A4" s="87"/>
      <c r="B4" s="113"/>
      <c r="C4" s="113"/>
      <c r="D4" s="113"/>
      <c r="E4" s="113"/>
      <c r="F4" s="113"/>
      <c r="G4" s="114"/>
      <c r="H4" s="159"/>
    </row>
    <row r="5" spans="1:14" s="19" customFormat="1" ht="143.25" customHeight="1" thickBot="1" x14ac:dyDescent="0.3">
      <c r="A5" s="386" t="s">
        <v>187</v>
      </c>
      <c r="B5" s="488" t="s">
        <v>291</v>
      </c>
      <c r="C5" s="488" t="s">
        <v>179</v>
      </c>
      <c r="D5" s="488" t="s">
        <v>170</v>
      </c>
      <c r="E5" s="488" t="s">
        <v>272</v>
      </c>
      <c r="F5" s="488" t="s">
        <v>292</v>
      </c>
      <c r="G5" s="489" t="s">
        <v>110</v>
      </c>
      <c r="H5" s="490" t="s">
        <v>125</v>
      </c>
      <c r="I5" s="491" t="s">
        <v>87</v>
      </c>
    </row>
    <row r="6" spans="1:14" ht="14.1" customHeight="1" x14ac:dyDescent="0.25">
      <c r="A6" s="345"/>
      <c r="B6" s="77"/>
      <c r="C6" s="77"/>
      <c r="D6" s="77"/>
      <c r="E6" s="77"/>
      <c r="F6" s="77"/>
      <c r="G6" s="98"/>
      <c r="H6" s="347"/>
      <c r="I6" s="285"/>
    </row>
    <row r="7" spans="1:14" ht="14.1" customHeight="1" x14ac:dyDescent="0.25">
      <c r="A7" s="345"/>
      <c r="B7" s="77"/>
      <c r="C7" s="77"/>
      <c r="D7" s="77"/>
      <c r="E7" s="77"/>
      <c r="F7" s="77"/>
      <c r="G7" s="98"/>
      <c r="H7" s="347"/>
      <c r="I7" s="285"/>
    </row>
    <row r="8" spans="1:14" ht="14.1" customHeight="1" x14ac:dyDescent="0.25">
      <c r="A8" s="345"/>
      <c r="B8" s="77"/>
      <c r="C8" s="77"/>
      <c r="D8" s="77"/>
      <c r="E8" s="77"/>
      <c r="F8" s="77"/>
      <c r="G8" s="98"/>
      <c r="H8" s="348"/>
      <c r="I8" s="349"/>
    </row>
    <row r="9" spans="1:14" ht="14.1" customHeight="1" x14ac:dyDescent="0.25">
      <c r="A9" s="345"/>
      <c r="B9" s="77"/>
      <c r="C9" s="77"/>
      <c r="D9" s="77"/>
      <c r="E9" s="77"/>
      <c r="F9" s="77"/>
      <c r="G9" s="98"/>
      <c r="H9" s="347"/>
      <c r="I9" s="285"/>
    </row>
    <row r="10" spans="1:14" ht="14.1" customHeight="1" x14ac:dyDescent="0.25">
      <c r="A10" s="345"/>
      <c r="B10" s="77"/>
      <c r="C10" s="77"/>
      <c r="D10" s="77"/>
      <c r="E10" s="77"/>
      <c r="F10" s="77"/>
      <c r="G10" s="98"/>
      <c r="H10" s="347"/>
      <c r="I10" s="285"/>
    </row>
    <row r="11" spans="1:14" ht="14.1" customHeight="1" x14ac:dyDescent="0.25">
      <c r="A11" s="345"/>
      <c r="B11" s="77"/>
      <c r="C11" s="77"/>
      <c r="D11" s="77"/>
      <c r="E11" s="77"/>
      <c r="F11" s="77"/>
      <c r="G11" s="98"/>
      <c r="H11" s="45"/>
      <c r="I11" s="94"/>
    </row>
    <row r="12" spans="1:14" ht="14.1" customHeight="1" x14ac:dyDescent="0.25">
      <c r="A12" s="345"/>
      <c r="B12" s="77"/>
      <c r="C12" s="77"/>
      <c r="D12" s="77"/>
      <c r="E12" s="77"/>
      <c r="F12" s="77"/>
      <c r="G12" s="98"/>
      <c r="H12" s="45"/>
      <c r="I12" s="94"/>
    </row>
    <row r="13" spans="1:14" ht="14.1" customHeight="1" x14ac:dyDescent="0.25">
      <c r="A13" s="345"/>
      <c r="B13" s="77"/>
      <c r="C13" s="77"/>
      <c r="D13" s="77"/>
      <c r="E13" s="77"/>
      <c r="F13" s="77"/>
      <c r="G13" s="98"/>
      <c r="H13" s="163"/>
      <c r="I13" s="284"/>
    </row>
    <row r="14" spans="1:14" ht="14.1" customHeight="1" x14ac:dyDescent="0.25">
      <c r="A14" s="345"/>
      <c r="B14" s="77"/>
      <c r="C14" s="77"/>
      <c r="D14" s="77"/>
      <c r="E14" s="77"/>
      <c r="F14" s="77"/>
      <c r="G14" s="98"/>
      <c r="H14" s="163"/>
      <c r="I14" s="284"/>
    </row>
    <row r="15" spans="1:14" ht="14.1" customHeight="1" x14ac:dyDescent="0.25">
      <c r="A15" s="345"/>
      <c r="B15" s="77"/>
      <c r="C15" s="77"/>
      <c r="D15" s="77"/>
      <c r="E15" s="77"/>
      <c r="F15" s="77"/>
      <c r="G15" s="98"/>
      <c r="H15" s="45"/>
      <c r="I15" s="94"/>
    </row>
    <row r="16" spans="1:14" ht="14.1" customHeight="1" x14ac:dyDescent="0.25">
      <c r="A16" s="345"/>
      <c r="B16" s="77"/>
      <c r="C16" s="77"/>
      <c r="D16" s="77"/>
      <c r="E16" s="77"/>
      <c r="F16" s="77"/>
      <c r="G16" s="98"/>
      <c r="H16" s="45"/>
      <c r="I16" s="94"/>
    </row>
    <row r="17" spans="1:9" ht="14.1" customHeight="1" thickBot="1" x14ac:dyDescent="0.3">
      <c r="A17" s="346"/>
      <c r="B17" s="246"/>
      <c r="C17" s="246"/>
      <c r="D17" s="246"/>
      <c r="E17" s="246"/>
      <c r="F17" s="246"/>
      <c r="G17" s="503"/>
      <c r="H17" s="504"/>
      <c r="I17" s="501"/>
    </row>
    <row r="18" spans="1:9" ht="7.5" customHeight="1" thickBot="1" x14ac:dyDescent="0.3">
      <c r="A18" s="331"/>
      <c r="B18" s="408"/>
      <c r="C18" s="408"/>
      <c r="D18" s="408"/>
      <c r="E18" s="408"/>
      <c r="F18" s="408"/>
      <c r="G18" s="409"/>
      <c r="H18" s="410"/>
    </row>
    <row r="19" spans="1:9" s="19" customFormat="1" ht="14.4" thickBot="1" x14ac:dyDescent="0.3">
      <c r="A19" s="557" t="s">
        <v>293</v>
      </c>
      <c r="B19" s="247">
        <f>SUM(B6:B17)</f>
        <v>0</v>
      </c>
      <c r="C19" s="247">
        <f>SUM(C6:C17)</f>
        <v>0</v>
      </c>
      <c r="D19" s="247">
        <f>SUM(D6:D17)</f>
        <v>0</v>
      </c>
      <c r="E19" s="247">
        <f>SUM(E6:E17)</f>
        <v>0</v>
      </c>
      <c r="F19" s="247">
        <f>SUM(F6:F17)</f>
        <v>0</v>
      </c>
      <c r="G19" s="411"/>
      <c r="H19" s="412"/>
      <c r="I19" s="492"/>
    </row>
    <row r="21" spans="1:9" ht="14.85" customHeight="1" x14ac:dyDescent="0.25">
      <c r="A21" s="582" t="s">
        <v>132</v>
      </c>
      <c r="B21" s="583"/>
      <c r="C21" s="583"/>
      <c r="D21" s="583"/>
      <c r="E21" s="583"/>
      <c r="F21" s="583"/>
      <c r="G21" s="583"/>
      <c r="H21" s="583"/>
      <c r="I21" s="676"/>
    </row>
    <row r="22" spans="1:9" ht="285.75" customHeight="1" x14ac:dyDescent="0.25">
      <c r="A22" s="735"/>
      <c r="B22" s="678"/>
      <c r="C22" s="678"/>
      <c r="D22" s="678"/>
      <c r="E22" s="678"/>
      <c r="F22" s="678"/>
      <c r="G22" s="678"/>
      <c r="H22" s="678"/>
      <c r="I22" s="679"/>
    </row>
  </sheetData>
  <sheetProtection formatCells="0" formatColumns="0" formatRows="0" insertRows="0" deleteRows="0" sort="0" autoFilter="0"/>
  <mergeCells count="4">
    <mergeCell ref="A1:B1"/>
    <mergeCell ref="A3:I3"/>
    <mergeCell ref="A2:I2"/>
    <mergeCell ref="A21:I22"/>
  </mergeCells>
  <printOptions horizontalCentered="1"/>
  <pageMargins left="0.5" right="0.5" top="0.25" bottom="0.25" header="0.5" footer="0.5"/>
  <pageSetup scale="83" orientation="landscape"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39997558519241921"/>
    <pageSetUpPr fitToPage="1"/>
  </sheetPr>
  <dimension ref="A1:K19"/>
  <sheetViews>
    <sheetView showGridLines="0" topLeftCell="A3" zoomScale="67" zoomScaleNormal="80" workbookViewId="0">
      <selection activeCell="H14" sqref="H14"/>
    </sheetView>
  </sheetViews>
  <sheetFormatPr defaultColWidth="9.44140625" defaultRowHeight="13.2" x14ac:dyDescent="0.25"/>
  <cols>
    <col min="1" max="1" width="40.5546875" style="2" customWidth="1"/>
    <col min="2" max="4" width="16.5546875" style="2" customWidth="1"/>
    <col min="5" max="6" width="16.77734375" style="2" customWidth="1"/>
    <col min="7" max="7" width="70.5546875" style="138" customWidth="1"/>
    <col min="8" max="8" width="70.5546875" style="29" customWidth="1"/>
    <col min="9" max="9" width="70.5546875" style="2" customWidth="1"/>
    <col min="10" max="16384" width="9.44140625" style="2"/>
  </cols>
  <sheetData>
    <row r="1" spans="1:11" s="24" customFormat="1" ht="12.75" customHeight="1" x14ac:dyDescent="0.25">
      <c r="A1" s="726"/>
      <c r="B1" s="726"/>
      <c r="C1" s="564"/>
      <c r="D1" s="564"/>
      <c r="E1" s="564"/>
      <c r="F1" s="564"/>
      <c r="G1" s="564"/>
      <c r="H1" s="564"/>
    </row>
    <row r="2" spans="1:11" s="25" customFormat="1" ht="18" thickBot="1" x14ac:dyDescent="0.3">
      <c r="A2" s="736" t="s">
        <v>24</v>
      </c>
      <c r="B2" s="736"/>
      <c r="C2" s="736"/>
      <c r="D2" s="736"/>
      <c r="E2" s="736"/>
      <c r="F2" s="736"/>
      <c r="G2" s="736"/>
      <c r="H2" s="736"/>
      <c r="I2" s="736"/>
      <c r="J2" s="20"/>
      <c r="K2" s="20"/>
    </row>
    <row r="3" spans="1:11" ht="284.25" customHeight="1" thickBot="1" x14ac:dyDescent="0.3">
      <c r="A3" s="641" t="s">
        <v>294</v>
      </c>
      <c r="B3" s="657"/>
      <c r="C3" s="657"/>
      <c r="D3" s="657"/>
      <c r="E3" s="657"/>
      <c r="F3" s="657"/>
      <c r="G3" s="657"/>
      <c r="H3" s="657"/>
      <c r="I3" s="658"/>
      <c r="J3" s="63"/>
      <c r="K3" s="63"/>
    </row>
    <row r="4" spans="1:11" ht="24.75" hidden="1" customHeight="1" thickBot="1" x14ac:dyDescent="0.3">
      <c r="A4" s="87"/>
      <c r="B4" s="113"/>
      <c r="C4" s="113"/>
      <c r="D4" s="113"/>
      <c r="E4" s="113"/>
      <c r="F4" s="113"/>
      <c r="G4" s="136"/>
      <c r="H4" s="115"/>
      <c r="I4" s="63"/>
      <c r="J4" s="63"/>
      <c r="K4" s="63"/>
    </row>
    <row r="5" spans="1:11" s="19" customFormat="1" ht="138.75" customHeight="1" thickBot="1" x14ac:dyDescent="0.3">
      <c r="A5" s="386" t="s">
        <v>187</v>
      </c>
      <c r="B5" s="488" t="s">
        <v>188</v>
      </c>
      <c r="C5" s="488" t="s">
        <v>179</v>
      </c>
      <c r="D5" s="488" t="s">
        <v>170</v>
      </c>
      <c r="E5" s="488" t="s">
        <v>272</v>
      </c>
      <c r="F5" s="488" t="s">
        <v>292</v>
      </c>
      <c r="G5" s="489" t="s">
        <v>110</v>
      </c>
      <c r="H5" s="490" t="s">
        <v>125</v>
      </c>
      <c r="I5" s="491" t="s">
        <v>87</v>
      </c>
    </row>
    <row r="6" spans="1:11" ht="181.5" customHeight="1" thickBot="1" x14ac:dyDescent="0.3">
      <c r="A6" s="146" t="s">
        <v>295</v>
      </c>
      <c r="B6" s="77">
        <v>2000</v>
      </c>
      <c r="C6" s="77">
        <v>0</v>
      </c>
      <c r="D6" s="77">
        <v>0</v>
      </c>
      <c r="E6" s="77">
        <v>0</v>
      </c>
      <c r="F6" s="77">
        <v>0</v>
      </c>
      <c r="G6" s="78" t="s">
        <v>296</v>
      </c>
      <c r="H6" s="61" t="s">
        <v>297</v>
      </c>
      <c r="I6" s="541" t="s">
        <v>298</v>
      </c>
      <c r="J6" s="63"/>
      <c r="K6" s="63"/>
    </row>
    <row r="7" spans="1:11" ht="181.5" customHeight="1" x14ac:dyDescent="0.25">
      <c r="A7" s="146" t="s">
        <v>295</v>
      </c>
      <c r="B7" s="77">
        <v>2000</v>
      </c>
      <c r="C7" s="77">
        <v>0</v>
      </c>
      <c r="D7" s="77">
        <v>0</v>
      </c>
      <c r="E7" s="77">
        <v>0</v>
      </c>
      <c r="F7" s="77">
        <v>0</v>
      </c>
      <c r="G7" s="544" t="s">
        <v>296</v>
      </c>
      <c r="H7" s="61" t="s">
        <v>297</v>
      </c>
      <c r="I7" s="541" t="s">
        <v>299</v>
      </c>
      <c r="J7" s="63"/>
      <c r="K7" s="63"/>
    </row>
    <row r="8" spans="1:11" ht="192" customHeight="1" x14ac:dyDescent="0.25">
      <c r="A8" s="97" t="s">
        <v>295</v>
      </c>
      <c r="B8" s="48">
        <v>2000</v>
      </c>
      <c r="C8" s="77">
        <v>0</v>
      </c>
      <c r="D8" s="77">
        <v>0</v>
      </c>
      <c r="E8" s="77">
        <v>0</v>
      </c>
      <c r="F8" s="77">
        <v>0</v>
      </c>
      <c r="G8" s="78" t="s">
        <v>296</v>
      </c>
      <c r="H8" s="61" t="s">
        <v>297</v>
      </c>
      <c r="I8" s="541" t="s">
        <v>300</v>
      </c>
      <c r="J8" s="63"/>
      <c r="K8" s="63"/>
    </row>
    <row r="9" spans="1:11" ht="119.25" customHeight="1" x14ac:dyDescent="0.25">
      <c r="A9" s="432" t="s">
        <v>301</v>
      </c>
      <c r="B9" s="48">
        <v>1500</v>
      </c>
      <c r="C9" s="48">
        <v>0</v>
      </c>
      <c r="D9" s="48">
        <v>0</v>
      </c>
      <c r="E9" s="48">
        <v>1500</v>
      </c>
      <c r="F9" s="48">
        <v>0</v>
      </c>
      <c r="G9" s="429" t="s">
        <v>302</v>
      </c>
      <c r="H9" s="429" t="s">
        <v>303</v>
      </c>
      <c r="I9" s="542" t="s">
        <v>304</v>
      </c>
      <c r="J9" s="63"/>
      <c r="K9" s="63"/>
    </row>
    <row r="10" spans="1:11" ht="14.55" customHeight="1" x14ac:dyDescent="0.25">
      <c r="A10" s="97"/>
      <c r="B10" s="48"/>
      <c r="C10" s="48"/>
      <c r="D10" s="48"/>
      <c r="E10" s="48"/>
      <c r="F10" s="48"/>
      <c r="G10" s="98"/>
      <c r="H10" s="61"/>
      <c r="I10" s="94"/>
      <c r="J10" s="63"/>
      <c r="K10" s="63"/>
    </row>
    <row r="11" spans="1:11" ht="14.55" customHeight="1" x14ac:dyDescent="0.25">
      <c r="A11" s="99"/>
      <c r="B11" s="79"/>
      <c r="C11" s="79"/>
      <c r="D11" s="79"/>
      <c r="E11" s="79"/>
      <c r="F11" s="79"/>
      <c r="G11" s="100"/>
      <c r="H11" s="163"/>
      <c r="I11" s="164"/>
      <c r="J11" s="63"/>
      <c r="K11" s="63"/>
    </row>
    <row r="12" spans="1:11" ht="14.55" customHeight="1" x14ac:dyDescent="0.25">
      <c r="A12" s="99"/>
      <c r="B12" s="79"/>
      <c r="C12" s="79"/>
      <c r="D12" s="79"/>
      <c r="E12" s="79"/>
      <c r="F12" s="79"/>
      <c r="G12" s="100"/>
      <c r="H12" s="45"/>
      <c r="I12" s="94"/>
      <c r="J12" s="63"/>
      <c r="K12" s="63"/>
    </row>
    <row r="13" spans="1:11" ht="14.55" customHeight="1" x14ac:dyDescent="0.25">
      <c r="A13" s="99"/>
      <c r="B13" s="79"/>
      <c r="C13" s="79"/>
      <c r="D13" s="79"/>
      <c r="E13" s="79"/>
      <c r="F13" s="79"/>
      <c r="G13" s="100"/>
      <c r="H13" s="45"/>
      <c r="I13" s="94"/>
      <c r="J13" s="63"/>
      <c r="K13" s="63"/>
    </row>
    <row r="14" spans="1:11" ht="14.55" customHeight="1" x14ac:dyDescent="0.25">
      <c r="A14" s="99"/>
      <c r="B14" s="79"/>
      <c r="C14" s="79"/>
      <c r="D14" s="79"/>
      <c r="E14" s="79"/>
      <c r="F14" s="79"/>
      <c r="G14" s="100"/>
      <c r="H14" s="69"/>
      <c r="I14" s="501"/>
      <c r="J14" s="63"/>
      <c r="K14" s="63"/>
    </row>
    <row r="15" spans="1:11" s="19" customFormat="1" ht="13.8" x14ac:dyDescent="0.25">
      <c r="A15" s="557" t="s">
        <v>192</v>
      </c>
      <c r="B15" s="247">
        <f>SUM(B6:B14)</f>
        <v>7500</v>
      </c>
      <c r="C15" s="247">
        <f>SUM(C6:C14)</f>
        <v>0</v>
      </c>
      <c r="D15" s="247">
        <f>SUM(D6:D14)</f>
        <v>0</v>
      </c>
      <c r="E15" s="247">
        <f>SUM(E6:E14)</f>
        <v>1500</v>
      </c>
      <c r="F15" s="247">
        <f>SUM(F6:F14)</f>
        <v>0</v>
      </c>
      <c r="G15" s="413"/>
      <c r="H15" s="414"/>
      <c r="I15" s="474"/>
    </row>
    <row r="16" spans="1:11" x14ac:dyDescent="0.25">
      <c r="A16" s="63"/>
      <c r="B16" s="63"/>
      <c r="C16" s="63"/>
      <c r="D16" s="63"/>
      <c r="E16" s="63"/>
      <c r="F16" s="63"/>
      <c r="G16" s="137"/>
      <c r="H16" s="95"/>
      <c r="I16" s="63"/>
      <c r="J16" s="63"/>
      <c r="K16" s="63"/>
    </row>
    <row r="17" spans="1:11" ht="18.600000000000001" customHeight="1" x14ac:dyDescent="0.25">
      <c r="A17" s="665" t="s">
        <v>36</v>
      </c>
      <c r="B17" s="666"/>
      <c r="C17" s="666"/>
      <c r="D17" s="666"/>
      <c r="E17" s="666"/>
      <c r="F17" s="666"/>
      <c r="G17" s="666"/>
      <c r="H17" s="666"/>
      <c r="I17" s="667"/>
      <c r="J17" s="63"/>
      <c r="K17" s="63"/>
    </row>
    <row r="18" spans="1:11" ht="20.85" customHeight="1" x14ac:dyDescent="0.25">
      <c r="A18" s="668"/>
      <c r="B18" s="669"/>
      <c r="C18" s="669"/>
      <c r="D18" s="669"/>
      <c r="E18" s="669"/>
      <c r="F18" s="669"/>
      <c r="G18" s="669"/>
      <c r="H18" s="669"/>
      <c r="I18" s="670"/>
      <c r="J18" s="63"/>
      <c r="K18" s="63"/>
    </row>
    <row r="19" spans="1:11" x14ac:dyDescent="0.25">
      <c r="A19" s="63"/>
      <c r="B19" s="63"/>
      <c r="C19" s="63"/>
      <c r="D19" s="63"/>
      <c r="E19" s="63"/>
      <c r="F19" s="63"/>
      <c r="G19" s="137"/>
      <c r="H19" s="95"/>
      <c r="I19" s="63"/>
      <c r="J19" s="63"/>
      <c r="K19" s="63"/>
    </row>
  </sheetData>
  <sheetProtection formatCells="0" formatColumns="0" formatRows="0" insertRows="0" deleteRows="0" sort="0" autoFilter="0"/>
  <mergeCells count="4">
    <mergeCell ref="A1:B1"/>
    <mergeCell ref="A3:I3"/>
    <mergeCell ref="A2:I2"/>
    <mergeCell ref="A17:I18"/>
  </mergeCells>
  <phoneticPr fontId="4" type="noConversion"/>
  <printOptions horizontalCentered="1"/>
  <pageMargins left="0.5" right="0.5" top="0.25" bottom="0.25" header="0.5" footer="0.5"/>
  <pageSetup scale="80"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pageSetUpPr fitToPage="1"/>
  </sheetPr>
  <dimension ref="A1:P80"/>
  <sheetViews>
    <sheetView showGridLines="0" topLeftCell="A6" zoomScale="110" zoomScaleNormal="110" workbookViewId="0">
      <selection activeCell="A20" sqref="A20"/>
    </sheetView>
  </sheetViews>
  <sheetFormatPr defaultColWidth="9.44140625" defaultRowHeight="13.2" x14ac:dyDescent="0.25"/>
  <cols>
    <col min="1" max="1" width="40.5546875" style="32" customWidth="1"/>
    <col min="2" max="3" width="16.77734375" style="32" customWidth="1"/>
    <col min="4" max="5" width="16.5546875" style="53" customWidth="1"/>
    <col min="6" max="6" width="16.77734375" style="53" customWidth="1"/>
    <col min="7" max="8" width="16.5546875" style="53" customWidth="1"/>
    <col min="9" max="9" width="24.44140625" style="145" customWidth="1"/>
    <col min="10" max="10" width="70.5546875" style="145" customWidth="1"/>
    <col min="11" max="11" width="6.5546875" style="32" customWidth="1"/>
    <col min="12" max="12" width="70.5546875" style="32" customWidth="1"/>
    <col min="13" max="16384" width="9.44140625" style="32"/>
  </cols>
  <sheetData>
    <row r="1" spans="1:16" s="30" customFormat="1" ht="10.5" customHeight="1" x14ac:dyDescent="0.2">
      <c r="A1" s="726"/>
      <c r="B1" s="726"/>
      <c r="C1" s="726"/>
      <c r="D1" s="726"/>
      <c r="E1" s="564"/>
      <c r="F1" s="564"/>
      <c r="G1" s="564"/>
      <c r="H1" s="564"/>
      <c r="I1" s="139"/>
      <c r="J1" s="564"/>
    </row>
    <row r="2" spans="1:16" s="31" customFormat="1" ht="24" customHeight="1" thickBot="1" x14ac:dyDescent="0.3">
      <c r="A2" s="738" t="s">
        <v>194</v>
      </c>
      <c r="B2" s="738"/>
      <c r="C2" s="738"/>
      <c r="D2" s="738"/>
      <c r="E2" s="738"/>
      <c r="F2" s="738"/>
      <c r="G2" s="738"/>
      <c r="H2" s="738"/>
      <c r="I2" s="738"/>
      <c r="J2" s="738"/>
      <c r="K2" s="738"/>
      <c r="L2" s="738"/>
      <c r="M2" s="102"/>
      <c r="N2" s="102"/>
      <c r="O2" s="102"/>
      <c r="P2" s="102"/>
    </row>
    <row r="3" spans="1:16" s="21" customFormat="1" ht="409.5" customHeight="1" x14ac:dyDescent="0.25">
      <c r="A3" s="655" t="s">
        <v>305</v>
      </c>
      <c r="B3" s="655"/>
      <c r="C3" s="655"/>
      <c r="D3" s="655"/>
      <c r="E3" s="655"/>
      <c r="F3" s="655"/>
      <c r="G3" s="655"/>
      <c r="H3" s="655"/>
      <c r="I3" s="655"/>
      <c r="J3" s="655"/>
      <c r="K3" s="655"/>
      <c r="L3" s="655"/>
    </row>
    <row r="4" spans="1:16" s="31" customFormat="1" ht="12.75" customHeight="1" thickBot="1" x14ac:dyDescent="0.3">
      <c r="A4" s="739"/>
      <c r="B4" s="739"/>
      <c r="C4" s="739"/>
      <c r="D4" s="739"/>
      <c r="E4" s="739"/>
      <c r="F4" s="739"/>
      <c r="G4" s="739"/>
      <c r="H4" s="739"/>
      <c r="I4" s="739"/>
      <c r="J4" s="739"/>
      <c r="K4" s="739"/>
      <c r="L4" s="739"/>
      <c r="M4" s="102"/>
      <c r="N4" s="102"/>
      <c r="O4" s="102"/>
      <c r="P4" s="102"/>
    </row>
    <row r="5" spans="1:16" s="31" customFormat="1" ht="138.75" customHeight="1" x14ac:dyDescent="0.25">
      <c r="A5" s="382" t="s">
        <v>196</v>
      </c>
      <c r="B5" s="475" t="s">
        <v>197</v>
      </c>
      <c r="C5" s="476" t="s">
        <v>198</v>
      </c>
      <c r="D5" s="562" t="s">
        <v>199</v>
      </c>
      <c r="E5" s="562" t="s">
        <v>179</v>
      </c>
      <c r="F5" s="562" t="s">
        <v>170</v>
      </c>
      <c r="G5" s="562" t="s">
        <v>272</v>
      </c>
      <c r="H5" s="562" t="s">
        <v>292</v>
      </c>
      <c r="I5" s="709" t="s">
        <v>200</v>
      </c>
      <c r="J5" s="737"/>
      <c r="K5" s="709" t="s">
        <v>87</v>
      </c>
      <c r="L5" s="710"/>
      <c r="M5" s="102"/>
      <c r="N5" s="102"/>
      <c r="O5" s="102"/>
      <c r="P5" s="102"/>
    </row>
    <row r="6" spans="1:16" s="31" customFormat="1" ht="292.5" customHeight="1" x14ac:dyDescent="0.25">
      <c r="A6" s="529" t="s">
        <v>201</v>
      </c>
      <c r="B6" s="433">
        <v>118595.85</v>
      </c>
      <c r="C6" s="434">
        <v>0.12</v>
      </c>
      <c r="D6" s="435">
        <f>B6*C6</f>
        <v>14231.502</v>
      </c>
      <c r="E6" s="436">
        <v>13052.21</v>
      </c>
      <c r="F6" s="436">
        <v>606.24</v>
      </c>
      <c r="G6" s="436">
        <v>75.61</v>
      </c>
      <c r="H6" s="436">
        <v>497.44</v>
      </c>
      <c r="I6" s="749" t="s">
        <v>306</v>
      </c>
      <c r="J6" s="750"/>
      <c r="K6" s="746" t="s">
        <v>307</v>
      </c>
      <c r="L6" s="747"/>
      <c r="M6" s="102"/>
      <c r="N6" s="102"/>
      <c r="O6" s="102"/>
      <c r="P6" s="102"/>
    </row>
    <row r="7" spans="1:16" s="31" customFormat="1" ht="15" customHeight="1" x14ac:dyDescent="0.25">
      <c r="A7" s="37"/>
      <c r="B7" s="391"/>
      <c r="C7" s="390"/>
      <c r="D7" s="400">
        <f>B7*C7</f>
        <v>0</v>
      </c>
      <c r="E7" s="401"/>
      <c r="F7" s="401"/>
      <c r="G7" s="401"/>
      <c r="H7" s="401"/>
      <c r="I7" s="698"/>
      <c r="J7" s="748"/>
      <c r="K7" s="698"/>
      <c r="L7" s="699"/>
      <c r="M7" s="102"/>
      <c r="N7" s="102"/>
      <c r="O7" s="102"/>
      <c r="P7" s="102"/>
    </row>
    <row r="8" spans="1:16" s="31" customFormat="1" ht="13.8" x14ac:dyDescent="0.25">
      <c r="A8" s="37"/>
      <c r="B8" s="391"/>
      <c r="C8" s="390"/>
      <c r="D8" s="400">
        <f t="shared" ref="D8:D16" si="0">B8*C8</f>
        <v>0</v>
      </c>
      <c r="E8" s="401"/>
      <c r="F8" s="401"/>
      <c r="G8" s="401"/>
      <c r="H8" s="401"/>
      <c r="I8" s="698"/>
      <c r="J8" s="752"/>
      <c r="K8" s="748"/>
      <c r="L8" s="699"/>
      <c r="M8" s="102"/>
      <c r="N8" s="102"/>
      <c r="O8" s="102"/>
      <c r="P8" s="102"/>
    </row>
    <row r="9" spans="1:16" s="31" customFormat="1" ht="15" customHeight="1" x14ac:dyDescent="0.25">
      <c r="A9" s="37"/>
      <c r="B9" s="391"/>
      <c r="C9" s="390"/>
      <c r="D9" s="400">
        <f t="shared" si="0"/>
        <v>0</v>
      </c>
      <c r="E9" s="401"/>
      <c r="F9" s="401"/>
      <c r="G9" s="401"/>
      <c r="H9" s="401"/>
      <c r="I9" s="698"/>
      <c r="J9" s="752"/>
      <c r="K9" s="748"/>
      <c r="L9" s="699"/>
      <c r="M9" s="102"/>
      <c r="N9" s="102"/>
      <c r="O9" s="102"/>
      <c r="P9" s="102"/>
    </row>
    <row r="10" spans="1:16" s="31" customFormat="1" ht="15" customHeight="1" x14ac:dyDescent="0.25">
      <c r="A10" s="37"/>
      <c r="B10" s="391"/>
      <c r="C10" s="390"/>
      <c r="D10" s="400">
        <f t="shared" si="0"/>
        <v>0</v>
      </c>
      <c r="E10" s="401"/>
      <c r="F10" s="401"/>
      <c r="G10" s="401"/>
      <c r="H10" s="401"/>
      <c r="I10" s="698"/>
      <c r="J10" s="752"/>
      <c r="K10" s="748"/>
      <c r="L10" s="699"/>
      <c r="M10" s="102"/>
      <c r="N10" s="102"/>
      <c r="O10" s="102"/>
      <c r="P10" s="102"/>
    </row>
    <row r="11" spans="1:16" s="31" customFormat="1" ht="15" customHeight="1" x14ac:dyDescent="0.25">
      <c r="A11" s="37"/>
      <c r="B11" s="391"/>
      <c r="C11" s="390"/>
      <c r="D11" s="400">
        <f t="shared" si="0"/>
        <v>0</v>
      </c>
      <c r="E11" s="401"/>
      <c r="F11" s="401"/>
      <c r="G11" s="401"/>
      <c r="H11" s="401"/>
      <c r="I11" s="698"/>
      <c r="J11" s="752"/>
      <c r="K11" s="748"/>
      <c r="L11" s="699"/>
      <c r="M11" s="102"/>
      <c r="N11" s="102"/>
      <c r="O11" s="102"/>
      <c r="P11" s="102"/>
    </row>
    <row r="12" spans="1:16" s="31" customFormat="1" ht="15" customHeight="1" x14ac:dyDescent="0.25">
      <c r="A12" s="37"/>
      <c r="B12" s="391"/>
      <c r="C12" s="390"/>
      <c r="D12" s="400">
        <f t="shared" si="0"/>
        <v>0</v>
      </c>
      <c r="E12" s="401"/>
      <c r="F12" s="401"/>
      <c r="G12" s="401"/>
      <c r="H12" s="401"/>
      <c r="I12" s="698"/>
      <c r="J12" s="752"/>
      <c r="K12" s="748"/>
      <c r="L12" s="699"/>
      <c r="M12" s="102"/>
      <c r="N12" s="102"/>
      <c r="O12" s="102"/>
      <c r="P12" s="102"/>
    </row>
    <row r="13" spans="1:16" s="31" customFormat="1" ht="15" customHeight="1" x14ac:dyDescent="0.25">
      <c r="A13" s="37"/>
      <c r="B13" s="391"/>
      <c r="C13" s="390"/>
      <c r="D13" s="400">
        <f t="shared" si="0"/>
        <v>0</v>
      </c>
      <c r="E13" s="401"/>
      <c r="F13" s="401"/>
      <c r="G13" s="401"/>
      <c r="H13" s="401"/>
      <c r="I13" s="698"/>
      <c r="J13" s="748"/>
      <c r="K13" s="698"/>
      <c r="L13" s="699"/>
      <c r="M13" s="102"/>
      <c r="N13" s="102"/>
      <c r="O13" s="102"/>
      <c r="P13" s="102"/>
    </row>
    <row r="14" spans="1:16" s="31" customFormat="1" ht="15" customHeight="1" x14ac:dyDescent="0.25">
      <c r="A14" s="37"/>
      <c r="B14" s="391"/>
      <c r="C14" s="390"/>
      <c r="D14" s="400">
        <f t="shared" si="0"/>
        <v>0</v>
      </c>
      <c r="E14" s="401"/>
      <c r="F14" s="401"/>
      <c r="G14" s="401"/>
      <c r="H14" s="401"/>
      <c r="I14" s="698"/>
      <c r="J14" s="748"/>
      <c r="K14" s="698"/>
      <c r="L14" s="699"/>
      <c r="M14" s="102"/>
      <c r="N14" s="102"/>
      <c r="O14" s="102"/>
      <c r="P14" s="102"/>
    </row>
    <row r="15" spans="1:16" s="31" customFormat="1" ht="15" customHeight="1" x14ac:dyDescent="0.25">
      <c r="A15" s="37"/>
      <c r="B15" s="391"/>
      <c r="C15" s="390"/>
      <c r="D15" s="400">
        <f t="shared" si="0"/>
        <v>0</v>
      </c>
      <c r="E15" s="401"/>
      <c r="F15" s="401"/>
      <c r="G15" s="401"/>
      <c r="H15" s="401"/>
      <c r="I15" s="698"/>
      <c r="J15" s="748"/>
      <c r="K15" s="698"/>
      <c r="L15" s="699"/>
      <c r="M15" s="102"/>
      <c r="N15" s="102"/>
      <c r="O15" s="102"/>
      <c r="P15" s="102"/>
    </row>
    <row r="16" spans="1:16" s="31" customFormat="1" ht="15" customHeight="1" thickBot="1" x14ac:dyDescent="0.3">
      <c r="A16" s="37"/>
      <c r="B16" s="391"/>
      <c r="C16" s="390"/>
      <c r="D16" s="400">
        <f t="shared" si="0"/>
        <v>0</v>
      </c>
      <c r="E16" s="401"/>
      <c r="F16" s="401"/>
      <c r="G16" s="401"/>
      <c r="H16" s="401"/>
      <c r="I16" s="702"/>
      <c r="J16" s="751"/>
      <c r="K16" s="702"/>
      <c r="L16" s="703"/>
      <c r="M16" s="102"/>
      <c r="N16" s="102"/>
      <c r="O16" s="102"/>
      <c r="P16" s="102"/>
    </row>
    <row r="17" spans="1:16" s="31" customFormat="1" ht="16.350000000000001" customHeight="1" thickBot="1" x14ac:dyDescent="0.3">
      <c r="A17" s="700" t="s">
        <v>204</v>
      </c>
      <c r="B17" s="701"/>
      <c r="C17" s="701"/>
      <c r="D17" s="392">
        <f>SUM(D6:D16)</f>
        <v>14231.502</v>
      </c>
      <c r="E17" s="392">
        <f>SUM(E6:E16)</f>
        <v>13052.21</v>
      </c>
      <c r="F17" s="392">
        <f>SUM(F6:F16)</f>
        <v>606.24</v>
      </c>
      <c r="G17" s="392">
        <f>SUM(G6:G16)</f>
        <v>75.61</v>
      </c>
      <c r="H17" s="392">
        <f>SUM(H6:H16)</f>
        <v>497.44</v>
      </c>
      <c r="I17" s="415"/>
      <c r="J17" s="415"/>
      <c r="K17" s="493"/>
      <c r="L17" s="477"/>
      <c r="M17" s="102"/>
      <c r="N17" s="102"/>
      <c r="O17" s="102"/>
      <c r="P17" s="102"/>
    </row>
    <row r="18" spans="1:16" s="31" customFormat="1" ht="6" customHeight="1" x14ac:dyDescent="0.25">
      <c r="A18" s="33"/>
      <c r="B18" s="34"/>
      <c r="C18" s="34"/>
      <c r="D18" s="34"/>
      <c r="E18" s="34"/>
      <c r="F18" s="34"/>
      <c r="G18" s="34"/>
      <c r="H18" s="34"/>
      <c r="I18" s="142"/>
      <c r="J18" s="143"/>
      <c r="K18" s="102"/>
      <c r="L18" s="102"/>
      <c r="M18" s="102"/>
      <c r="N18" s="102"/>
      <c r="O18" s="102"/>
      <c r="P18" s="102"/>
    </row>
    <row r="19" spans="1:16" s="31" customFormat="1" ht="7.5" customHeight="1" x14ac:dyDescent="0.25">
      <c r="A19" s="3"/>
      <c r="B19" s="3"/>
      <c r="C19" s="3"/>
      <c r="D19" s="52"/>
      <c r="E19" s="52"/>
      <c r="F19" s="52"/>
      <c r="G19" s="52"/>
      <c r="H19" s="52"/>
      <c r="I19" s="3"/>
      <c r="J19" s="3"/>
      <c r="K19" s="3"/>
      <c r="L19" s="102"/>
      <c r="M19" s="102"/>
      <c r="N19" s="102"/>
      <c r="O19" s="102"/>
      <c r="P19" s="102"/>
    </row>
    <row r="20" spans="1:16" s="31" customFormat="1" ht="13.35" customHeight="1" x14ac:dyDescent="0.25">
      <c r="A20" s="740" t="s">
        <v>308</v>
      </c>
      <c r="B20" s="741"/>
      <c r="C20" s="741"/>
      <c r="D20" s="741"/>
      <c r="E20" s="741"/>
      <c r="F20" s="741"/>
      <c r="G20" s="741"/>
      <c r="H20" s="741"/>
      <c r="I20" s="741"/>
      <c r="J20" s="741"/>
      <c r="K20" s="741"/>
      <c r="L20" s="742"/>
      <c r="M20" s="102"/>
      <c r="N20" s="102"/>
      <c r="O20" s="102"/>
      <c r="P20" s="102"/>
    </row>
    <row r="21" spans="1:16" s="31" customFormat="1" ht="409.5" customHeight="1" x14ac:dyDescent="0.25">
      <c r="A21" s="743"/>
      <c r="B21" s="744"/>
      <c r="C21" s="744"/>
      <c r="D21" s="744"/>
      <c r="E21" s="744"/>
      <c r="F21" s="744"/>
      <c r="G21" s="744"/>
      <c r="H21" s="744"/>
      <c r="I21" s="744"/>
      <c r="J21" s="744"/>
      <c r="K21" s="744"/>
      <c r="L21" s="745"/>
      <c r="M21" s="102"/>
      <c r="N21" s="102"/>
      <c r="O21" s="102"/>
      <c r="P21" s="102"/>
    </row>
    <row r="22" spans="1:16" s="31" customFormat="1" x14ac:dyDescent="0.25">
      <c r="A22" s="102"/>
      <c r="B22" s="102"/>
      <c r="C22" s="102"/>
      <c r="D22" s="103"/>
      <c r="E22" s="103"/>
      <c r="F22" s="103"/>
      <c r="G22" s="103"/>
      <c r="H22" s="103"/>
      <c r="I22" s="144"/>
      <c r="J22" s="144"/>
      <c r="K22" s="102"/>
      <c r="L22" s="102"/>
      <c r="M22" s="102"/>
      <c r="N22" s="102"/>
      <c r="O22" s="102"/>
      <c r="P22" s="102"/>
    </row>
    <row r="23" spans="1:16" s="31" customFormat="1" x14ac:dyDescent="0.25">
      <c r="A23" s="102"/>
      <c r="B23" s="102"/>
      <c r="C23" s="102"/>
      <c r="D23" s="103"/>
      <c r="E23" s="103"/>
      <c r="F23" s="103"/>
      <c r="G23" s="103"/>
      <c r="H23" s="103"/>
      <c r="I23" s="144"/>
      <c r="J23" s="144"/>
      <c r="K23" s="102"/>
      <c r="L23" s="102"/>
      <c r="M23" s="102"/>
      <c r="N23" s="102"/>
      <c r="O23" s="102"/>
      <c r="P23" s="102"/>
    </row>
    <row r="24" spans="1:16" s="31" customFormat="1" x14ac:dyDescent="0.25">
      <c r="A24" s="102"/>
      <c r="B24" s="102"/>
      <c r="C24" s="102"/>
      <c r="D24" s="103"/>
      <c r="E24" s="103"/>
      <c r="F24" s="103"/>
      <c r="G24" s="103"/>
      <c r="H24" s="103"/>
      <c r="I24" s="144"/>
      <c r="J24" s="144"/>
      <c r="K24" s="102"/>
      <c r="L24" s="102"/>
      <c r="M24" s="102"/>
      <c r="N24" s="102"/>
      <c r="O24" s="102"/>
      <c r="P24" s="102"/>
    </row>
    <row r="25" spans="1:16" s="31" customFormat="1" x14ac:dyDescent="0.25">
      <c r="A25" s="102"/>
      <c r="B25" s="102"/>
      <c r="C25" s="102"/>
      <c r="D25" s="103"/>
      <c r="E25" s="103"/>
      <c r="F25" s="103"/>
      <c r="G25" s="103"/>
      <c r="H25" s="103"/>
      <c r="I25" s="144"/>
      <c r="J25" s="144"/>
      <c r="K25" s="102"/>
      <c r="L25" s="102"/>
      <c r="M25" s="102"/>
      <c r="N25" s="102"/>
      <c r="O25" s="102"/>
      <c r="P25" s="102"/>
    </row>
    <row r="26" spans="1:16" s="31" customFormat="1" x14ac:dyDescent="0.25">
      <c r="A26" s="102"/>
      <c r="B26" s="102"/>
      <c r="C26" s="102"/>
      <c r="D26" s="103"/>
      <c r="E26" s="103"/>
      <c r="F26" s="103"/>
      <c r="G26" s="103"/>
      <c r="H26" s="103"/>
      <c r="I26" s="144"/>
      <c r="J26" s="144"/>
      <c r="K26" s="102"/>
      <c r="L26" s="102"/>
      <c r="M26" s="102"/>
      <c r="N26" s="102"/>
      <c r="O26" s="102"/>
      <c r="P26" s="102"/>
    </row>
    <row r="27" spans="1:16" s="31" customFormat="1" x14ac:dyDescent="0.25">
      <c r="A27" s="102"/>
      <c r="B27" s="102"/>
      <c r="C27" s="102"/>
      <c r="D27" s="103"/>
      <c r="E27" s="103"/>
      <c r="F27" s="103"/>
      <c r="G27" s="103"/>
      <c r="H27" s="103"/>
      <c r="I27" s="144"/>
      <c r="J27" s="144"/>
      <c r="K27" s="102"/>
      <c r="L27" s="102"/>
      <c r="M27" s="102"/>
      <c r="N27" s="102"/>
      <c r="O27" s="102"/>
      <c r="P27" s="102"/>
    </row>
    <row r="28" spans="1:16" s="31" customFormat="1" x14ac:dyDescent="0.25">
      <c r="A28" s="102"/>
      <c r="B28" s="102"/>
      <c r="C28" s="102"/>
      <c r="D28" s="103"/>
      <c r="E28" s="103"/>
      <c r="F28" s="103"/>
      <c r="G28" s="103"/>
      <c r="H28" s="103"/>
      <c r="I28" s="144"/>
      <c r="J28" s="144"/>
      <c r="K28" s="102"/>
      <c r="L28" s="102"/>
      <c r="M28" s="102"/>
      <c r="N28" s="102"/>
      <c r="O28" s="102"/>
      <c r="P28" s="102"/>
    </row>
    <row r="29" spans="1:16" s="31" customFormat="1" x14ac:dyDescent="0.25">
      <c r="A29" s="102"/>
      <c r="B29" s="102"/>
      <c r="C29" s="102"/>
      <c r="D29" s="103"/>
      <c r="E29" s="103"/>
      <c r="F29" s="103"/>
      <c r="G29" s="103"/>
      <c r="H29" s="103"/>
      <c r="I29" s="144"/>
      <c r="J29" s="144"/>
      <c r="K29" s="102"/>
      <c r="L29" s="102"/>
      <c r="M29" s="102"/>
      <c r="N29" s="102"/>
      <c r="O29" s="102"/>
      <c r="P29" s="102"/>
    </row>
    <row r="30" spans="1:16" s="31" customFormat="1" x14ac:dyDescent="0.25">
      <c r="A30" s="102"/>
      <c r="B30" s="102"/>
      <c r="C30" s="102"/>
      <c r="D30" s="103"/>
      <c r="E30" s="103"/>
      <c r="F30" s="103"/>
      <c r="G30" s="103"/>
      <c r="H30" s="103"/>
      <c r="I30" s="144"/>
      <c r="J30" s="144"/>
      <c r="K30" s="102"/>
      <c r="L30" s="102"/>
      <c r="M30" s="102"/>
      <c r="N30" s="102"/>
      <c r="O30" s="102"/>
      <c r="P30" s="102"/>
    </row>
    <row r="31" spans="1:16" s="31" customFormat="1" x14ac:dyDescent="0.25">
      <c r="A31" s="102"/>
      <c r="B31" s="102"/>
      <c r="C31" s="102"/>
      <c r="D31" s="103"/>
      <c r="E31" s="103"/>
      <c r="F31" s="103"/>
      <c r="G31" s="103"/>
      <c r="H31" s="103"/>
      <c r="I31" s="144"/>
      <c r="J31" s="144"/>
      <c r="K31" s="102"/>
      <c r="L31" s="102"/>
      <c r="M31" s="102"/>
      <c r="N31" s="102"/>
      <c r="O31" s="102"/>
      <c r="P31" s="102"/>
    </row>
    <row r="32" spans="1:16" s="31" customFormat="1" x14ac:dyDescent="0.25">
      <c r="A32" s="102"/>
      <c r="B32" s="102"/>
      <c r="C32" s="102"/>
      <c r="D32" s="103"/>
      <c r="E32" s="103"/>
      <c r="F32" s="103"/>
      <c r="G32" s="103"/>
      <c r="H32" s="103"/>
      <c r="I32" s="144"/>
      <c r="J32" s="144"/>
      <c r="K32" s="102"/>
      <c r="L32" s="102"/>
      <c r="M32" s="102"/>
      <c r="N32" s="102"/>
      <c r="O32" s="102"/>
      <c r="P32" s="102"/>
    </row>
    <row r="33" spans="1:16" s="31" customFormat="1" x14ac:dyDescent="0.25">
      <c r="A33" s="102"/>
      <c r="B33" s="102"/>
      <c r="C33" s="102"/>
      <c r="D33" s="103"/>
      <c r="E33" s="103"/>
      <c r="F33" s="103"/>
      <c r="G33" s="103"/>
      <c r="H33" s="103"/>
      <c r="I33" s="144"/>
      <c r="J33" s="144"/>
      <c r="K33" s="102"/>
      <c r="L33" s="102"/>
      <c r="M33" s="102"/>
      <c r="N33" s="102"/>
      <c r="O33" s="102"/>
      <c r="P33" s="102"/>
    </row>
    <row r="34" spans="1:16" s="31" customFormat="1" x14ac:dyDescent="0.25">
      <c r="A34" s="102"/>
      <c r="B34" s="102"/>
      <c r="C34" s="102"/>
      <c r="D34" s="103"/>
      <c r="E34" s="103"/>
      <c r="F34" s="103"/>
      <c r="G34" s="103"/>
      <c r="H34" s="103"/>
      <c r="I34" s="144"/>
      <c r="J34" s="144"/>
      <c r="K34" s="102"/>
      <c r="L34" s="102"/>
      <c r="M34" s="102"/>
      <c r="N34" s="102"/>
      <c r="O34" s="102"/>
      <c r="P34" s="102"/>
    </row>
    <row r="35" spans="1:16" s="31" customFormat="1" x14ac:dyDescent="0.25">
      <c r="A35" s="102"/>
      <c r="B35" s="102"/>
      <c r="C35" s="102"/>
      <c r="D35" s="103"/>
      <c r="E35" s="103"/>
      <c r="F35" s="103"/>
      <c r="G35" s="103"/>
      <c r="H35" s="103"/>
      <c r="I35" s="144"/>
      <c r="J35" s="144"/>
      <c r="K35" s="102"/>
      <c r="L35" s="102"/>
      <c r="M35" s="102"/>
      <c r="N35" s="102"/>
      <c r="O35" s="102"/>
      <c r="P35" s="102"/>
    </row>
    <row r="36" spans="1:16" s="31" customFormat="1" x14ac:dyDescent="0.25">
      <c r="A36" s="102"/>
      <c r="B36" s="102"/>
      <c r="C36" s="102"/>
      <c r="D36" s="103"/>
      <c r="E36" s="103"/>
      <c r="F36" s="103"/>
      <c r="G36" s="103"/>
      <c r="H36" s="103"/>
      <c r="I36" s="144"/>
      <c r="J36" s="144"/>
      <c r="K36" s="102"/>
      <c r="L36" s="102"/>
      <c r="M36" s="102"/>
      <c r="N36" s="102"/>
      <c r="O36" s="102"/>
      <c r="P36" s="102"/>
    </row>
    <row r="37" spans="1:16" s="31" customFormat="1" x14ac:dyDescent="0.25">
      <c r="A37" s="102"/>
      <c r="B37" s="102"/>
      <c r="C37" s="102"/>
      <c r="D37" s="103"/>
      <c r="E37" s="103"/>
      <c r="F37" s="103"/>
      <c r="G37" s="103"/>
      <c r="H37" s="103"/>
      <c r="I37" s="144"/>
      <c r="J37" s="144"/>
      <c r="K37" s="102"/>
      <c r="L37" s="102"/>
      <c r="M37" s="102"/>
      <c r="N37" s="102"/>
      <c r="O37" s="102"/>
      <c r="P37" s="102"/>
    </row>
    <row r="38" spans="1:16" s="31" customFormat="1" x14ac:dyDescent="0.25">
      <c r="A38" s="102"/>
      <c r="B38" s="102"/>
      <c r="C38" s="102"/>
      <c r="D38" s="103"/>
      <c r="E38" s="103"/>
      <c r="F38" s="103"/>
      <c r="G38" s="103"/>
      <c r="H38" s="103"/>
      <c r="I38" s="144"/>
      <c r="J38" s="144"/>
      <c r="K38" s="102"/>
      <c r="L38" s="102"/>
      <c r="M38" s="102"/>
      <c r="N38" s="102"/>
      <c r="O38" s="102"/>
      <c r="P38" s="102"/>
    </row>
    <row r="39" spans="1:16" s="31" customFormat="1" x14ac:dyDescent="0.25">
      <c r="A39" s="102"/>
      <c r="B39" s="102"/>
      <c r="C39" s="102"/>
      <c r="D39" s="103"/>
      <c r="E39" s="103"/>
      <c r="F39" s="103"/>
      <c r="G39" s="103"/>
      <c r="H39" s="103"/>
      <c r="I39" s="144"/>
      <c r="J39" s="144"/>
      <c r="K39" s="102"/>
      <c r="L39" s="102"/>
      <c r="M39" s="102"/>
      <c r="N39" s="102"/>
      <c r="O39" s="102"/>
      <c r="P39" s="102"/>
    </row>
    <row r="40" spans="1:16" s="31" customFormat="1" x14ac:dyDescent="0.25">
      <c r="A40" s="102"/>
      <c r="B40" s="102"/>
      <c r="C40" s="102"/>
      <c r="D40" s="103"/>
      <c r="E40" s="103"/>
      <c r="F40" s="103"/>
      <c r="G40" s="103"/>
      <c r="H40" s="103"/>
      <c r="I40" s="144"/>
      <c r="J40" s="144"/>
      <c r="K40" s="102"/>
      <c r="L40" s="102"/>
      <c r="M40" s="102"/>
      <c r="N40" s="102"/>
      <c r="O40" s="102"/>
      <c r="P40" s="102"/>
    </row>
    <row r="41" spans="1:16" s="31" customFormat="1" x14ac:dyDescent="0.25">
      <c r="A41" s="102"/>
      <c r="B41" s="102"/>
      <c r="C41" s="102"/>
      <c r="D41" s="103"/>
      <c r="E41" s="103"/>
      <c r="F41" s="103"/>
      <c r="G41" s="103"/>
      <c r="H41" s="103"/>
      <c r="I41" s="144"/>
      <c r="J41" s="144"/>
      <c r="K41" s="102"/>
      <c r="L41" s="102"/>
      <c r="M41" s="102"/>
      <c r="N41" s="102"/>
      <c r="O41" s="102"/>
      <c r="P41" s="102"/>
    </row>
    <row r="42" spans="1:16" s="31" customFormat="1" x14ac:dyDescent="0.25">
      <c r="A42" s="102"/>
      <c r="B42" s="102"/>
      <c r="C42" s="102"/>
      <c r="D42" s="103"/>
      <c r="E42" s="103"/>
      <c r="F42" s="103"/>
      <c r="G42" s="103"/>
      <c r="H42" s="103"/>
      <c r="I42" s="144"/>
      <c r="J42" s="144"/>
      <c r="K42" s="102"/>
      <c r="L42" s="102"/>
      <c r="M42" s="102"/>
      <c r="N42" s="102"/>
      <c r="O42" s="102"/>
      <c r="P42" s="102"/>
    </row>
    <row r="43" spans="1:16" s="31" customFormat="1" x14ac:dyDescent="0.25">
      <c r="A43" s="102"/>
      <c r="B43" s="102"/>
      <c r="C43" s="102"/>
      <c r="D43" s="103"/>
      <c r="E43" s="103"/>
      <c r="F43" s="103"/>
      <c r="G43" s="103"/>
      <c r="H43" s="103"/>
      <c r="I43" s="144"/>
      <c r="J43" s="144"/>
      <c r="K43" s="102"/>
      <c r="L43" s="102"/>
      <c r="M43" s="102"/>
      <c r="N43" s="102"/>
      <c r="O43" s="102"/>
      <c r="P43" s="102"/>
    </row>
    <row r="44" spans="1:16" s="31" customFormat="1" x14ac:dyDescent="0.25">
      <c r="A44" s="102"/>
      <c r="B44" s="102"/>
      <c r="C44" s="102"/>
      <c r="D44" s="103"/>
      <c r="E44" s="103"/>
      <c r="F44" s="103"/>
      <c r="G44" s="103"/>
      <c r="H44" s="103"/>
      <c r="I44" s="144"/>
      <c r="J44" s="144"/>
      <c r="K44" s="102"/>
      <c r="L44" s="102"/>
      <c r="M44" s="102"/>
      <c r="N44" s="102"/>
      <c r="O44" s="102"/>
      <c r="P44" s="102"/>
    </row>
    <row r="45" spans="1:16" s="31" customFormat="1" x14ac:dyDescent="0.25">
      <c r="A45" s="102"/>
      <c r="B45" s="102"/>
      <c r="C45" s="102"/>
      <c r="D45" s="103"/>
      <c r="E45" s="103"/>
      <c r="F45" s="103"/>
      <c r="G45" s="103"/>
      <c r="H45" s="103"/>
      <c r="I45" s="144"/>
      <c r="J45" s="144"/>
      <c r="K45" s="102"/>
      <c r="L45" s="102"/>
      <c r="M45" s="102"/>
      <c r="N45" s="102"/>
      <c r="O45" s="102"/>
      <c r="P45" s="102"/>
    </row>
    <row r="46" spans="1:16" s="31" customFormat="1" x14ac:dyDescent="0.25">
      <c r="A46" s="102"/>
      <c r="B46" s="102"/>
      <c r="C46" s="102"/>
      <c r="D46" s="103"/>
      <c r="E46" s="103"/>
      <c r="F46" s="103"/>
      <c r="G46" s="103"/>
      <c r="H46" s="103"/>
      <c r="I46" s="144"/>
      <c r="J46" s="144"/>
      <c r="K46" s="102"/>
      <c r="L46" s="102"/>
      <c r="M46" s="102"/>
      <c r="N46" s="102"/>
      <c r="O46" s="102"/>
      <c r="P46" s="102"/>
    </row>
    <row r="47" spans="1:16" s="31" customFormat="1" x14ac:dyDescent="0.25">
      <c r="A47" s="102"/>
      <c r="B47" s="102"/>
      <c r="C47" s="102"/>
      <c r="D47" s="103"/>
      <c r="E47" s="103"/>
      <c r="F47" s="103"/>
      <c r="G47" s="103"/>
      <c r="H47" s="103"/>
      <c r="I47" s="144"/>
      <c r="J47" s="144"/>
      <c r="K47" s="102"/>
      <c r="L47" s="102"/>
      <c r="M47" s="102"/>
      <c r="N47" s="102"/>
      <c r="O47" s="102"/>
      <c r="P47" s="102"/>
    </row>
    <row r="48" spans="1:16" s="31" customFormat="1" x14ac:dyDescent="0.25">
      <c r="A48" s="102"/>
      <c r="B48" s="102"/>
      <c r="C48" s="102"/>
      <c r="D48" s="103"/>
      <c r="E48" s="103"/>
      <c r="F48" s="103"/>
      <c r="G48" s="103"/>
      <c r="H48" s="103"/>
      <c r="I48" s="144"/>
      <c r="J48" s="144"/>
      <c r="K48" s="102"/>
      <c r="L48" s="102"/>
      <c r="M48" s="102"/>
      <c r="N48" s="102"/>
      <c r="O48" s="102"/>
      <c r="P48" s="102"/>
    </row>
    <row r="49" spans="1:16" s="31" customFormat="1" x14ac:dyDescent="0.25">
      <c r="A49" s="102"/>
      <c r="B49" s="102"/>
      <c r="C49" s="102"/>
      <c r="D49" s="103"/>
      <c r="E49" s="103"/>
      <c r="F49" s="103"/>
      <c r="G49" s="103"/>
      <c r="H49" s="103"/>
      <c r="I49" s="144"/>
      <c r="J49" s="144"/>
      <c r="K49" s="102"/>
      <c r="L49" s="102"/>
      <c r="M49" s="102"/>
      <c r="N49" s="102"/>
      <c r="O49" s="102"/>
      <c r="P49" s="102"/>
    </row>
    <row r="50" spans="1:16" s="31" customFormat="1" x14ac:dyDescent="0.25">
      <c r="A50" s="102"/>
      <c r="B50" s="102"/>
      <c r="C50" s="102"/>
      <c r="D50" s="103"/>
      <c r="E50" s="103"/>
      <c r="F50" s="103"/>
      <c r="G50" s="103"/>
      <c r="H50" s="103"/>
      <c r="I50" s="144"/>
      <c r="J50" s="144"/>
      <c r="K50" s="102"/>
      <c r="L50" s="102"/>
      <c r="M50" s="102"/>
      <c r="N50" s="102"/>
      <c r="O50" s="102"/>
      <c r="P50" s="102"/>
    </row>
    <row r="51" spans="1:16" s="31" customFormat="1" x14ac:dyDescent="0.25">
      <c r="A51" s="102"/>
      <c r="B51" s="102"/>
      <c r="C51" s="102"/>
      <c r="D51" s="103"/>
      <c r="E51" s="103"/>
      <c r="F51" s="103"/>
      <c r="G51" s="103"/>
      <c r="H51" s="103"/>
      <c r="I51" s="144"/>
      <c r="J51" s="144"/>
      <c r="K51" s="102"/>
      <c r="L51" s="102"/>
      <c r="M51" s="102"/>
      <c r="N51" s="102"/>
      <c r="O51" s="102"/>
      <c r="P51" s="102"/>
    </row>
    <row r="52" spans="1:16" s="31" customFormat="1" x14ac:dyDescent="0.25">
      <c r="A52" s="102"/>
      <c r="B52" s="102"/>
      <c r="C52" s="102"/>
      <c r="D52" s="103"/>
      <c r="E52" s="103"/>
      <c r="F52" s="103"/>
      <c r="G52" s="103"/>
      <c r="H52" s="103"/>
      <c r="I52" s="144"/>
      <c r="J52" s="144"/>
      <c r="K52" s="102"/>
      <c r="L52" s="102"/>
      <c r="M52" s="102"/>
      <c r="N52" s="102"/>
      <c r="O52" s="102"/>
      <c r="P52" s="102"/>
    </row>
    <row r="53" spans="1:16" s="31" customFormat="1" x14ac:dyDescent="0.25">
      <c r="A53" s="102"/>
      <c r="B53" s="102"/>
      <c r="C53" s="102"/>
      <c r="D53" s="103"/>
      <c r="E53" s="103"/>
      <c r="F53" s="103"/>
      <c r="G53" s="103"/>
      <c r="H53" s="103"/>
      <c r="I53" s="144"/>
      <c r="J53" s="144"/>
      <c r="K53" s="102"/>
      <c r="L53" s="102"/>
      <c r="M53" s="102"/>
      <c r="N53" s="102"/>
      <c r="O53" s="102"/>
      <c r="P53" s="102"/>
    </row>
    <row r="54" spans="1:16" s="31" customFormat="1" x14ac:dyDescent="0.25">
      <c r="A54" s="102"/>
      <c r="B54" s="102"/>
      <c r="C54" s="102"/>
      <c r="D54" s="103"/>
      <c r="E54" s="103"/>
      <c r="F54" s="103"/>
      <c r="G54" s="103"/>
      <c r="H54" s="103"/>
      <c r="I54" s="144"/>
      <c r="J54" s="144"/>
      <c r="K54" s="102"/>
      <c r="L54" s="102"/>
      <c r="M54" s="102"/>
      <c r="N54" s="102"/>
      <c r="O54" s="102"/>
      <c r="P54" s="102"/>
    </row>
    <row r="55" spans="1:16" s="31" customFormat="1" x14ac:dyDescent="0.25">
      <c r="A55" s="102"/>
      <c r="B55" s="102"/>
      <c r="C55" s="102"/>
      <c r="D55" s="103"/>
      <c r="E55" s="103"/>
      <c r="F55" s="103"/>
      <c r="G55" s="103"/>
      <c r="H55" s="103"/>
      <c r="I55" s="144"/>
      <c r="J55" s="144"/>
      <c r="K55" s="102"/>
      <c r="L55" s="102"/>
      <c r="M55" s="102"/>
      <c r="N55" s="102"/>
      <c r="O55" s="102"/>
      <c r="P55" s="102"/>
    </row>
    <row r="56" spans="1:16" s="31" customFormat="1" x14ac:dyDescent="0.25">
      <c r="A56" s="102"/>
      <c r="B56" s="102"/>
      <c r="C56" s="102"/>
      <c r="D56" s="103"/>
      <c r="E56" s="103"/>
      <c r="F56" s="103"/>
      <c r="G56" s="103"/>
      <c r="H56" s="103"/>
      <c r="I56" s="144"/>
      <c r="J56" s="144"/>
      <c r="K56" s="102"/>
      <c r="L56" s="102"/>
      <c r="M56" s="102"/>
      <c r="N56" s="102"/>
      <c r="O56" s="102"/>
      <c r="P56" s="102"/>
    </row>
    <row r="57" spans="1:16" s="31" customFormat="1" x14ac:dyDescent="0.25">
      <c r="A57" s="102"/>
      <c r="B57" s="102"/>
      <c r="C57" s="102"/>
      <c r="D57" s="103"/>
      <c r="E57" s="103"/>
      <c r="F57" s="103"/>
      <c r="G57" s="103"/>
      <c r="H57" s="103"/>
      <c r="I57" s="144"/>
      <c r="J57" s="144"/>
      <c r="K57" s="102"/>
      <c r="L57" s="102"/>
      <c r="M57" s="102"/>
      <c r="N57" s="102"/>
      <c r="O57" s="102"/>
      <c r="P57" s="102"/>
    </row>
    <row r="58" spans="1:16" s="31" customFormat="1" x14ac:dyDescent="0.25">
      <c r="A58" s="102"/>
      <c r="B58" s="102"/>
      <c r="C58" s="102"/>
      <c r="D58" s="103"/>
      <c r="E58" s="103"/>
      <c r="F58" s="103"/>
      <c r="G58" s="103"/>
      <c r="H58" s="103"/>
      <c r="I58" s="144"/>
      <c r="J58" s="144"/>
      <c r="K58" s="102"/>
      <c r="L58" s="102"/>
      <c r="M58" s="102"/>
      <c r="N58" s="102"/>
      <c r="O58" s="102"/>
      <c r="P58" s="102"/>
    </row>
    <row r="59" spans="1:16" s="31" customFormat="1" x14ac:dyDescent="0.25">
      <c r="A59" s="102"/>
      <c r="B59" s="102"/>
      <c r="C59" s="102"/>
      <c r="D59" s="103"/>
      <c r="E59" s="103"/>
      <c r="F59" s="103"/>
      <c r="G59" s="103"/>
      <c r="H59" s="103"/>
      <c r="I59" s="144"/>
      <c r="J59" s="144"/>
      <c r="K59" s="102"/>
      <c r="L59" s="102"/>
      <c r="M59" s="102"/>
      <c r="N59" s="102"/>
      <c r="O59" s="102"/>
      <c r="P59" s="102"/>
    </row>
    <row r="60" spans="1:16" s="31" customFormat="1" x14ac:dyDescent="0.25">
      <c r="A60" s="102"/>
      <c r="B60" s="102"/>
      <c r="C60" s="102"/>
      <c r="D60" s="103"/>
      <c r="E60" s="103"/>
      <c r="F60" s="103"/>
      <c r="G60" s="103"/>
      <c r="H60" s="103"/>
      <c r="I60" s="144"/>
      <c r="J60" s="144"/>
      <c r="K60" s="102"/>
      <c r="L60" s="102"/>
      <c r="M60" s="102"/>
      <c r="N60" s="102"/>
      <c r="O60" s="102"/>
      <c r="P60" s="102"/>
    </row>
    <row r="61" spans="1:16" s="31" customFormat="1" x14ac:dyDescent="0.25">
      <c r="A61" s="102"/>
      <c r="B61" s="102"/>
      <c r="C61" s="102"/>
      <c r="D61" s="103"/>
      <c r="E61" s="103"/>
      <c r="F61" s="103"/>
      <c r="G61" s="103"/>
      <c r="H61" s="103"/>
      <c r="I61" s="144"/>
      <c r="J61" s="144"/>
      <c r="K61" s="102"/>
      <c r="L61" s="102"/>
      <c r="M61" s="102"/>
      <c r="N61" s="102"/>
      <c r="O61" s="102"/>
      <c r="P61" s="102"/>
    </row>
    <row r="62" spans="1:16" s="31" customFormat="1" x14ac:dyDescent="0.25">
      <c r="A62" s="102"/>
      <c r="B62" s="102"/>
      <c r="C62" s="102"/>
      <c r="D62" s="103"/>
      <c r="E62" s="103"/>
      <c r="F62" s="103"/>
      <c r="G62" s="103"/>
      <c r="H62" s="103"/>
      <c r="I62" s="144"/>
      <c r="J62" s="144"/>
      <c r="K62" s="102"/>
      <c r="L62" s="102"/>
      <c r="M62" s="102"/>
      <c r="N62" s="102"/>
      <c r="O62" s="102"/>
      <c r="P62" s="102"/>
    </row>
    <row r="63" spans="1:16" s="31" customFormat="1" x14ac:dyDescent="0.25">
      <c r="A63" s="102"/>
      <c r="B63" s="102"/>
      <c r="C63" s="102"/>
      <c r="D63" s="103"/>
      <c r="E63" s="103"/>
      <c r="F63" s="103"/>
      <c r="G63" s="103"/>
      <c r="H63" s="103"/>
      <c r="I63" s="144"/>
      <c r="J63" s="144"/>
      <c r="K63" s="102"/>
      <c r="L63" s="102"/>
      <c r="M63" s="102"/>
      <c r="N63" s="102"/>
      <c r="O63" s="102"/>
      <c r="P63" s="102"/>
    </row>
    <row r="64" spans="1:16" s="31" customFormat="1" x14ac:dyDescent="0.25">
      <c r="A64" s="102"/>
      <c r="B64" s="102"/>
      <c r="C64" s="102"/>
      <c r="D64" s="103"/>
      <c r="E64" s="103"/>
      <c r="F64" s="103"/>
      <c r="G64" s="103"/>
      <c r="H64" s="103"/>
      <c r="I64" s="144"/>
      <c r="J64" s="144"/>
      <c r="K64" s="102"/>
      <c r="L64" s="102"/>
      <c r="M64" s="102"/>
      <c r="N64" s="102"/>
      <c r="O64" s="102"/>
      <c r="P64" s="102"/>
    </row>
    <row r="65" spans="1:16" s="31" customFormat="1" x14ac:dyDescent="0.25">
      <c r="A65" s="102"/>
      <c r="B65" s="102"/>
      <c r="C65" s="102"/>
      <c r="D65" s="103"/>
      <c r="E65" s="103"/>
      <c r="F65" s="103"/>
      <c r="G65" s="103"/>
      <c r="H65" s="103"/>
      <c r="I65" s="144"/>
      <c r="J65" s="144"/>
      <c r="K65" s="102"/>
      <c r="L65" s="102"/>
      <c r="M65" s="102"/>
      <c r="N65" s="102"/>
      <c r="O65" s="102"/>
      <c r="P65" s="102"/>
    </row>
    <row r="66" spans="1:16" s="31" customFormat="1" x14ac:dyDescent="0.25">
      <c r="A66" s="102"/>
      <c r="B66" s="102"/>
      <c r="C66" s="102"/>
      <c r="D66" s="103"/>
      <c r="E66" s="103"/>
      <c r="F66" s="103"/>
      <c r="G66" s="103"/>
      <c r="H66" s="103"/>
      <c r="I66" s="144"/>
      <c r="J66" s="144"/>
      <c r="K66" s="102"/>
      <c r="L66" s="102"/>
      <c r="M66" s="102"/>
      <c r="N66" s="102"/>
      <c r="O66" s="102"/>
      <c r="P66" s="102"/>
    </row>
    <row r="67" spans="1:16" s="31" customFormat="1" x14ac:dyDescent="0.25">
      <c r="A67" s="102"/>
      <c r="B67" s="102"/>
      <c r="C67" s="102"/>
      <c r="D67" s="103"/>
      <c r="E67" s="103"/>
      <c r="F67" s="103"/>
      <c r="G67" s="103"/>
      <c r="H67" s="103"/>
      <c r="I67" s="144"/>
      <c r="J67" s="144"/>
      <c r="K67" s="102"/>
      <c r="L67" s="102"/>
      <c r="M67" s="102"/>
      <c r="N67" s="102"/>
      <c r="O67" s="102"/>
      <c r="P67" s="102"/>
    </row>
    <row r="68" spans="1:16" s="31" customFormat="1" x14ac:dyDescent="0.25">
      <c r="A68" s="102"/>
      <c r="B68" s="102"/>
      <c r="C68" s="102"/>
      <c r="D68" s="103"/>
      <c r="E68" s="103"/>
      <c r="F68" s="103"/>
      <c r="G68" s="103"/>
      <c r="H68" s="103"/>
      <c r="I68" s="144"/>
      <c r="J68" s="144"/>
      <c r="K68" s="102"/>
      <c r="L68" s="102"/>
      <c r="M68" s="102"/>
      <c r="N68" s="102"/>
      <c r="O68" s="102"/>
      <c r="P68" s="102"/>
    </row>
    <row r="69" spans="1:16" s="31" customFormat="1" x14ac:dyDescent="0.25">
      <c r="A69" s="102"/>
      <c r="B69" s="102"/>
      <c r="C69" s="102"/>
      <c r="D69" s="103"/>
      <c r="E69" s="103"/>
      <c r="F69" s="103"/>
      <c r="G69" s="103"/>
      <c r="H69" s="103"/>
      <c r="I69" s="144"/>
      <c r="J69" s="144"/>
      <c r="K69" s="102"/>
      <c r="L69" s="102"/>
      <c r="M69" s="102"/>
      <c r="N69" s="102"/>
      <c r="O69" s="102"/>
      <c r="P69" s="102"/>
    </row>
    <row r="70" spans="1:16" s="31" customFormat="1" x14ac:dyDescent="0.25">
      <c r="A70" s="102"/>
      <c r="B70" s="102"/>
      <c r="C70" s="102"/>
      <c r="D70" s="103"/>
      <c r="E70" s="103"/>
      <c r="F70" s="103"/>
      <c r="G70" s="103"/>
      <c r="H70" s="103"/>
      <c r="I70" s="144"/>
      <c r="J70" s="144"/>
      <c r="K70" s="102"/>
      <c r="L70" s="102"/>
      <c r="M70" s="102"/>
      <c r="N70" s="102"/>
      <c r="O70" s="102"/>
      <c r="P70" s="102"/>
    </row>
    <row r="71" spans="1:16" s="31" customFormat="1" x14ac:dyDescent="0.25">
      <c r="A71" s="102"/>
      <c r="B71" s="102"/>
      <c r="C71" s="102"/>
      <c r="D71" s="103"/>
      <c r="E71" s="103"/>
      <c r="F71" s="103"/>
      <c r="G71" s="103"/>
      <c r="H71" s="103"/>
      <c r="I71" s="144"/>
      <c r="J71" s="144"/>
      <c r="K71" s="102"/>
      <c r="L71" s="102"/>
      <c r="M71" s="102"/>
      <c r="N71" s="102"/>
      <c r="O71" s="102"/>
      <c r="P71" s="102"/>
    </row>
    <row r="72" spans="1:16" s="31" customFormat="1" x14ac:dyDescent="0.25">
      <c r="A72" s="102"/>
      <c r="B72" s="102"/>
      <c r="C72" s="102"/>
      <c r="D72" s="103"/>
      <c r="E72" s="103"/>
      <c r="F72" s="103"/>
      <c r="G72" s="103"/>
      <c r="H72" s="103"/>
      <c r="I72" s="144"/>
      <c r="J72" s="144"/>
      <c r="K72" s="102"/>
      <c r="L72" s="102"/>
      <c r="M72" s="102"/>
      <c r="N72" s="102"/>
      <c r="O72" s="102"/>
      <c r="P72" s="102"/>
    </row>
    <row r="73" spans="1:16" s="31" customFormat="1" x14ac:dyDescent="0.25">
      <c r="A73" s="102"/>
      <c r="B73" s="102"/>
      <c r="C73" s="102"/>
      <c r="D73" s="103"/>
      <c r="E73" s="103"/>
      <c r="F73" s="103"/>
      <c r="G73" s="103"/>
      <c r="H73" s="103"/>
      <c r="I73" s="144"/>
      <c r="J73" s="144"/>
      <c r="K73" s="102"/>
      <c r="L73" s="102"/>
      <c r="M73" s="102"/>
      <c r="N73" s="102"/>
      <c r="O73" s="102"/>
      <c r="P73" s="102"/>
    </row>
    <row r="74" spans="1:16" s="31" customFormat="1" x14ac:dyDescent="0.25">
      <c r="A74" s="102"/>
      <c r="B74" s="102"/>
      <c r="C74" s="102"/>
      <c r="D74" s="103"/>
      <c r="E74" s="103"/>
      <c r="F74" s="103"/>
      <c r="G74" s="103"/>
      <c r="H74" s="103"/>
      <c r="I74" s="144"/>
      <c r="J74" s="144"/>
      <c r="K74" s="102"/>
      <c r="L74" s="102"/>
      <c r="M74" s="102"/>
      <c r="N74" s="102"/>
      <c r="O74" s="102"/>
      <c r="P74" s="102"/>
    </row>
    <row r="75" spans="1:16" x14ac:dyDescent="0.25">
      <c r="K75" s="102"/>
    </row>
    <row r="76" spans="1:16" x14ac:dyDescent="0.25">
      <c r="K76" s="102"/>
    </row>
    <row r="77" spans="1:16" x14ac:dyDescent="0.25">
      <c r="K77" s="102"/>
    </row>
    <row r="78" spans="1:16" x14ac:dyDescent="0.25">
      <c r="K78" s="102"/>
    </row>
    <row r="79" spans="1:16" x14ac:dyDescent="0.25">
      <c r="K79" s="102"/>
    </row>
    <row r="80" spans="1:16" x14ac:dyDescent="0.25">
      <c r="K80" s="102"/>
    </row>
  </sheetData>
  <sheetProtection formatCells="0" formatColumns="0" formatRows="0" insertRows="0" insertHyperlinks="0" deleteRows="0" sort="0" autoFilter="0"/>
  <protectedRanges>
    <protectedRange sqref="E6:H16" name="Range1"/>
  </protectedRanges>
  <mergeCells count="29">
    <mergeCell ref="I14:J14"/>
    <mergeCell ref="K7:L7"/>
    <mergeCell ref="A17:C17"/>
    <mergeCell ref="I6:J6"/>
    <mergeCell ref="I7:J7"/>
    <mergeCell ref="I16:J16"/>
    <mergeCell ref="I15:J15"/>
    <mergeCell ref="I8:J8"/>
    <mergeCell ref="I9:J9"/>
    <mergeCell ref="I10:J10"/>
    <mergeCell ref="I11:J11"/>
    <mergeCell ref="I12:J12"/>
    <mergeCell ref="I13:J13"/>
    <mergeCell ref="A1:D1"/>
    <mergeCell ref="I5:J5"/>
    <mergeCell ref="A2:L2"/>
    <mergeCell ref="A3:L4"/>
    <mergeCell ref="A20:L21"/>
    <mergeCell ref="K5:L5"/>
    <mergeCell ref="K6:L6"/>
    <mergeCell ref="K13:L13"/>
    <mergeCell ref="K14:L14"/>
    <mergeCell ref="K15:L15"/>
    <mergeCell ref="K16:L16"/>
    <mergeCell ref="K8:L8"/>
    <mergeCell ref="K9:L9"/>
    <mergeCell ref="K10:L10"/>
    <mergeCell ref="K11:L11"/>
    <mergeCell ref="K12:L12"/>
  </mergeCells>
  <phoneticPr fontId="4" type="noConversion"/>
  <printOptions horizontalCentered="1"/>
  <pageMargins left="0.5" right="0.5" top="0.25" bottom="0.25" header="0.5" footer="0.5"/>
  <pageSetup scale="7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A4313-A3B4-4437-898D-19B128910291}">
  <sheetPr>
    <tabColor theme="1"/>
    <pageSetUpPr fitToPage="1"/>
  </sheetPr>
  <dimension ref="A1:N33"/>
  <sheetViews>
    <sheetView showGridLines="0" topLeftCell="A11" zoomScale="60" zoomScaleNormal="60" workbookViewId="0">
      <selection activeCell="G25" sqref="G25:K25"/>
    </sheetView>
  </sheetViews>
  <sheetFormatPr defaultColWidth="9.44140625" defaultRowHeight="13.2" x14ac:dyDescent="0.25"/>
  <cols>
    <col min="1" max="1" width="50.44140625" style="202" bestFit="1" customWidth="1"/>
    <col min="2" max="6" width="31.44140625" style="202" customWidth="1"/>
    <col min="7" max="7" width="29.44140625" style="202" customWidth="1"/>
    <col min="8" max="8" width="19.5546875" style="201" customWidth="1"/>
    <col min="9" max="10" width="33.5546875" style="201" customWidth="1"/>
    <col min="11" max="11" width="32.5546875" style="201" customWidth="1"/>
    <col min="12" max="16" width="9.44140625" style="201" customWidth="1"/>
    <col min="17" max="17" width="13.44140625" style="201" customWidth="1"/>
    <col min="18" max="18" width="9.44140625" style="201"/>
    <col min="19" max="19" width="9.44140625" style="201" customWidth="1"/>
    <col min="20" max="16384" width="9.44140625" style="201"/>
  </cols>
  <sheetData>
    <row r="1" spans="1:14" ht="15.6" customHeight="1" x14ac:dyDescent="0.25">
      <c r="A1" s="566"/>
      <c r="B1" s="566"/>
      <c r="C1" s="566"/>
      <c r="D1" s="566"/>
      <c r="E1" s="566"/>
      <c r="F1" s="566"/>
      <c r="G1" s="566"/>
      <c r="H1" s="566"/>
      <c r="I1" s="566"/>
      <c r="J1" s="566"/>
      <c r="K1" s="566"/>
      <c r="L1" s="566"/>
      <c r="M1" s="566"/>
    </row>
    <row r="3" spans="1:14" ht="57" customHeight="1" x14ac:dyDescent="0.25">
      <c r="A3" s="15"/>
      <c r="B3" s="156"/>
      <c r="C3" s="156"/>
      <c r="D3" s="156"/>
      <c r="E3" s="156"/>
      <c r="F3" s="156"/>
      <c r="G3" s="15"/>
      <c r="H3" s="4"/>
      <c r="I3" s="4"/>
      <c r="J3" s="4"/>
    </row>
    <row r="4" spans="1:14" ht="38.1" customHeight="1" x14ac:dyDescent="0.25">
      <c r="A4" s="567" t="s">
        <v>4</v>
      </c>
      <c r="B4" s="567"/>
      <c r="C4" s="567"/>
      <c r="D4" s="567"/>
      <c r="E4" s="567"/>
      <c r="F4" s="567"/>
      <c r="G4" s="567"/>
      <c r="H4" s="567"/>
      <c r="I4" s="567"/>
      <c r="J4" s="545"/>
    </row>
    <row r="5" spans="1:14" ht="11.25" customHeight="1" x14ac:dyDescent="0.25">
      <c r="A5" s="14"/>
      <c r="B5" s="13"/>
      <c r="C5" s="13"/>
      <c r="D5" s="13"/>
      <c r="E5" s="13"/>
      <c r="F5" s="13"/>
      <c r="G5" s="13"/>
      <c r="H5" s="545"/>
      <c r="I5" s="4"/>
      <c r="J5" s="4"/>
    </row>
    <row r="6" spans="1:14" s="149" customFormat="1" ht="3.6" customHeight="1" thickBot="1" x14ac:dyDescent="0.3">
      <c r="A6" s="148"/>
      <c r="B6" s="150"/>
      <c r="C6" s="150"/>
      <c r="D6" s="150"/>
      <c r="E6" s="150"/>
      <c r="F6" s="150"/>
      <c r="G6" s="150"/>
      <c r="H6" s="148"/>
    </row>
    <row r="7" spans="1:14" ht="24.6" customHeight="1" x14ac:dyDescent="0.25">
      <c r="A7" s="570" t="s">
        <v>5</v>
      </c>
      <c r="B7" s="571"/>
      <c r="C7" s="571"/>
      <c r="D7" s="571"/>
      <c r="E7" s="571"/>
      <c r="F7" s="571"/>
      <c r="G7" s="571"/>
      <c r="H7" s="571"/>
      <c r="I7" s="571"/>
      <c r="J7" s="571"/>
      <c r="K7" s="572"/>
    </row>
    <row r="8" spans="1:14" ht="96.75" customHeight="1" thickBot="1" x14ac:dyDescent="0.3">
      <c r="A8" s="598" t="s">
        <v>6</v>
      </c>
      <c r="B8" s="599"/>
      <c r="C8" s="599"/>
      <c r="D8" s="599"/>
      <c r="E8" s="599"/>
      <c r="F8" s="599"/>
      <c r="G8" s="599"/>
      <c r="H8" s="599"/>
      <c r="I8" s="599"/>
      <c r="J8" s="599"/>
      <c r="K8" s="600"/>
      <c r="L8" s="149"/>
      <c r="M8" s="149"/>
      <c r="N8" s="149"/>
    </row>
    <row r="9" spans="1:14" ht="14.1" customHeight="1" thickBot="1" x14ac:dyDescent="0.3">
      <c r="A9" s="15"/>
      <c r="B9" s="15"/>
      <c r="C9" s="15"/>
      <c r="D9" s="15"/>
      <c r="E9" s="15"/>
      <c r="F9" s="15"/>
      <c r="G9" s="15"/>
      <c r="H9" s="15"/>
      <c r="I9" s="4"/>
      <c r="J9" s="4"/>
      <c r="K9" s="149"/>
      <c r="L9" s="149"/>
      <c r="M9" s="149"/>
      <c r="N9" s="149"/>
    </row>
    <row r="10" spans="1:14" ht="37.35" customHeight="1" thickBot="1" x14ac:dyDescent="0.3">
      <c r="A10" s="601" t="s">
        <v>7</v>
      </c>
      <c r="B10" s="602"/>
      <c r="C10" s="602"/>
      <c r="D10" s="602"/>
      <c r="E10" s="602"/>
      <c r="F10" s="602"/>
      <c r="G10" s="602"/>
      <c r="H10" s="602"/>
      <c r="I10" s="602"/>
      <c r="J10" s="602"/>
      <c r="K10" s="602"/>
      <c r="L10" s="313"/>
      <c r="M10" s="149"/>
      <c r="N10" s="149"/>
    </row>
    <row r="11" spans="1:14" ht="140.1" customHeight="1" thickBot="1" x14ac:dyDescent="0.3">
      <c r="A11" s="356" t="s">
        <v>8</v>
      </c>
      <c r="B11" s="356" t="s">
        <v>9</v>
      </c>
      <c r="C11" s="356" t="s">
        <v>10</v>
      </c>
      <c r="D11" s="356" t="s">
        <v>11</v>
      </c>
      <c r="E11" s="356" t="s">
        <v>12</v>
      </c>
      <c r="F11" s="356" t="s">
        <v>13</v>
      </c>
      <c r="G11" s="603" t="s">
        <v>14</v>
      </c>
      <c r="H11" s="603"/>
      <c r="I11" s="603"/>
      <c r="J11" s="603"/>
      <c r="K11" s="604"/>
      <c r="L11" s="149"/>
      <c r="M11" s="149"/>
    </row>
    <row r="12" spans="1:14" s="151" customFormat="1" ht="42" customHeight="1" x14ac:dyDescent="0.25">
      <c r="A12" s="57" t="s">
        <v>15</v>
      </c>
      <c r="B12" s="438">
        <f>'a. Personnel (Planning)'!M17</f>
        <v>25139.68</v>
      </c>
      <c r="C12" s="439" t="s">
        <v>16</v>
      </c>
      <c r="D12" s="299">
        <f>'a. Personnel (Planning)'!J17</f>
        <v>2240.192</v>
      </c>
      <c r="E12" s="440" t="s">
        <v>16</v>
      </c>
      <c r="F12" s="441">
        <f>'a. Personnel (Planning)'!L17</f>
        <v>560.048</v>
      </c>
      <c r="G12" s="605"/>
      <c r="H12" s="606"/>
      <c r="I12" s="606"/>
      <c r="J12" s="606"/>
      <c r="K12" s="606"/>
      <c r="L12" s="149"/>
      <c r="M12" s="149"/>
    </row>
    <row r="13" spans="1:14" s="151" customFormat="1" ht="13.8" x14ac:dyDescent="0.25">
      <c r="A13" s="204" t="s">
        <v>17</v>
      </c>
      <c r="B13" s="253">
        <f>'a. Personnel (Planning)'!F17</f>
        <v>17704</v>
      </c>
      <c r="C13" s="207"/>
      <c r="D13" s="293"/>
      <c r="E13" s="209"/>
      <c r="F13" s="293"/>
      <c r="G13" s="588"/>
      <c r="H13" s="589"/>
      <c r="I13" s="589"/>
      <c r="J13" s="589"/>
      <c r="K13" s="589"/>
      <c r="L13" s="548"/>
      <c r="M13" s="149"/>
    </row>
    <row r="14" spans="1:14" s="151" customFormat="1" ht="13.8" x14ac:dyDescent="0.25">
      <c r="A14" s="204" t="s">
        <v>18</v>
      </c>
      <c r="B14" s="248">
        <f>'a. Personnel (Planning)'!G17</f>
        <v>7435.68</v>
      </c>
      <c r="C14" s="205"/>
      <c r="D14" s="293"/>
      <c r="E14" s="294"/>
      <c r="F14" s="293"/>
      <c r="G14" s="591"/>
      <c r="H14" s="592"/>
      <c r="I14" s="592"/>
      <c r="J14" s="592"/>
      <c r="K14" s="593"/>
      <c r="L14" s="548"/>
      <c r="M14" s="149"/>
    </row>
    <row r="15" spans="1:14" ht="43.5" customHeight="1" x14ac:dyDescent="0.25">
      <c r="A15" s="206" t="s">
        <v>19</v>
      </c>
      <c r="B15" s="296">
        <f>'b. Travel (Planning)'!K17</f>
        <v>1903.5</v>
      </c>
      <c r="C15" s="213" t="s">
        <v>16</v>
      </c>
      <c r="D15" s="249">
        <f>'b. Travel (Planning)'!L17</f>
        <v>903.5</v>
      </c>
      <c r="E15" s="215" t="s">
        <v>20</v>
      </c>
      <c r="F15" s="252">
        <f>'b. Travel (Planning)'!M17</f>
        <v>0</v>
      </c>
      <c r="G15" s="588"/>
      <c r="H15" s="589"/>
      <c r="I15" s="589"/>
      <c r="J15" s="589"/>
      <c r="K15" s="589"/>
      <c r="L15" s="149"/>
      <c r="M15" s="149"/>
    </row>
    <row r="16" spans="1:14" ht="30" customHeight="1" x14ac:dyDescent="0.25">
      <c r="A16" s="206" t="s">
        <v>21</v>
      </c>
      <c r="B16" s="296">
        <f>'c. Equipment (Planning)'!E17</f>
        <v>11000</v>
      </c>
      <c r="C16" s="291" t="s">
        <v>20</v>
      </c>
      <c r="D16" s="252">
        <f>'c. Equipment (Planning)'!F17</f>
        <v>0</v>
      </c>
      <c r="E16" s="213" t="s">
        <v>20</v>
      </c>
      <c r="F16" s="290">
        <f>'c. Equipment (Planning)'!G17</f>
        <v>0</v>
      </c>
      <c r="G16" s="588"/>
      <c r="H16" s="589"/>
      <c r="I16" s="589"/>
      <c r="J16" s="589"/>
      <c r="K16" s="589"/>
      <c r="L16" s="149"/>
      <c r="M16" s="149"/>
    </row>
    <row r="17" spans="1:13" ht="15.75" customHeight="1" x14ac:dyDescent="0.25">
      <c r="A17" s="58" t="s">
        <v>22</v>
      </c>
      <c r="B17" s="295">
        <f>'d. Supplies (Planning)'!E36</f>
        <v>10271.620000000001</v>
      </c>
      <c r="C17" s="215" t="s">
        <v>16</v>
      </c>
      <c r="D17" s="249">
        <f>'d. Supplies (Planning)'!F36</f>
        <v>600</v>
      </c>
      <c r="E17" s="291" t="s">
        <v>20</v>
      </c>
      <c r="F17" s="252">
        <f>'d. Supplies (Planning)'!G36</f>
        <v>0</v>
      </c>
      <c r="G17" s="588"/>
      <c r="H17" s="589"/>
      <c r="I17" s="589"/>
      <c r="J17" s="589"/>
      <c r="K17" s="589"/>
      <c r="L17" s="149"/>
      <c r="M17" s="149"/>
    </row>
    <row r="18" spans="1:13" s="184" customFormat="1" ht="30.6" customHeight="1" x14ac:dyDescent="0.25">
      <c r="A18" s="206" t="s">
        <v>23</v>
      </c>
      <c r="B18" s="248">
        <f>'e. Contract-Subs (Planning)'!F39</f>
        <v>7893.8</v>
      </c>
      <c r="C18" s="215" t="s">
        <v>20</v>
      </c>
      <c r="D18" s="252">
        <f>'e. Contract-Subs (Planning)'!G39</f>
        <v>0</v>
      </c>
      <c r="E18" s="291" t="s">
        <v>20</v>
      </c>
      <c r="F18" s="252">
        <f>'e. Contract-Subs (Planning)'!H39</f>
        <v>0</v>
      </c>
      <c r="G18" s="588"/>
      <c r="H18" s="589"/>
      <c r="I18" s="589"/>
      <c r="J18" s="589"/>
      <c r="K18" s="589"/>
    </row>
    <row r="19" spans="1:13" ht="16.5" customHeight="1" thickBot="1" x14ac:dyDescent="0.3">
      <c r="A19" s="58" t="s">
        <v>24</v>
      </c>
      <c r="B19" s="302">
        <f>'f. Other (Planning)'!B14</f>
        <v>1500</v>
      </c>
      <c r="C19" s="298" t="s">
        <v>20</v>
      </c>
      <c r="D19" s="303">
        <f>'f. Other (Planning)'!C11</f>
        <v>0</v>
      </c>
      <c r="E19" s="291" t="s">
        <v>20</v>
      </c>
      <c r="F19" s="505">
        <f>'f. Other (Planning)'!D11</f>
        <v>0</v>
      </c>
      <c r="G19" s="588"/>
      <c r="H19" s="589"/>
      <c r="I19" s="589"/>
      <c r="J19" s="589"/>
      <c r="K19" s="589"/>
      <c r="L19" s="149"/>
      <c r="M19" s="149"/>
    </row>
    <row r="20" spans="1:13" ht="30.6" customHeight="1" thickBot="1" x14ac:dyDescent="0.3">
      <c r="A20" s="168" t="s">
        <v>25</v>
      </c>
      <c r="B20" s="255">
        <f>SUM(B12:B19)-(B13+B14)</f>
        <v>57708.6</v>
      </c>
      <c r="C20" s="304"/>
      <c r="D20" s="254">
        <f>SUM(D12:D19)</f>
        <v>3743.692</v>
      </c>
      <c r="E20" s="304"/>
      <c r="F20" s="306">
        <f>SUM(F12:F19)</f>
        <v>560.048</v>
      </c>
      <c r="G20" s="590"/>
      <c r="H20" s="590"/>
      <c r="I20" s="590"/>
      <c r="J20" s="590"/>
      <c r="K20" s="590"/>
      <c r="L20" s="149"/>
      <c r="M20" s="149"/>
    </row>
    <row r="21" spans="1:13" ht="15.6" customHeight="1" x14ac:dyDescent="0.25">
      <c r="A21" s="214" t="s">
        <v>26</v>
      </c>
      <c r="B21" s="254">
        <f>'g. Indirect (Planning)'!D17</f>
        <v>3016.7615999999998</v>
      </c>
      <c r="C21" s="59"/>
      <c r="D21" s="255">
        <f>'g. Indirect (Planning)'!E17</f>
        <v>2949.56</v>
      </c>
      <c r="E21" s="305"/>
      <c r="F21" s="325">
        <f>'o. Indirect (Capacity)'!F17</f>
        <v>606.24</v>
      </c>
      <c r="G21" s="594"/>
      <c r="H21" s="595"/>
      <c r="I21" s="595"/>
      <c r="J21" s="595"/>
      <c r="K21" s="595"/>
      <c r="L21" s="149"/>
      <c r="M21" s="149"/>
    </row>
    <row r="22" spans="1:13" ht="7.5" customHeight="1" thickBot="1" x14ac:dyDescent="0.3">
      <c r="A22" s="221"/>
      <c r="B22" s="222"/>
      <c r="C22" s="186"/>
      <c r="D22" s="185"/>
      <c r="E22" s="186"/>
      <c r="F22" s="186"/>
      <c r="G22" s="548"/>
      <c r="H22" s="548"/>
      <c r="I22" s="548"/>
      <c r="J22" s="548"/>
      <c r="K22" s="548"/>
      <c r="L22" s="149"/>
      <c r="M22" s="149"/>
    </row>
    <row r="23" spans="1:13" ht="32.549999999999997" customHeight="1" thickBot="1" x14ac:dyDescent="0.3">
      <c r="A23" s="326" t="s">
        <v>27</v>
      </c>
      <c r="B23" s="254">
        <f>B20+B21</f>
        <v>60725.361599999997</v>
      </c>
      <c r="C23" s="442" t="s">
        <v>28</v>
      </c>
      <c r="D23" s="254">
        <f>SUM(D20:D21)</f>
        <v>6693.2520000000004</v>
      </c>
      <c r="E23" s="442" t="s">
        <v>29</v>
      </c>
      <c r="F23" s="254">
        <f>SUM(F20:F21)</f>
        <v>1166.288</v>
      </c>
      <c r="G23" s="596"/>
      <c r="H23" s="596"/>
      <c r="I23" s="596"/>
      <c r="J23" s="596"/>
      <c r="K23" s="596"/>
      <c r="L23" s="149"/>
      <c r="M23" s="149"/>
    </row>
    <row r="24" spans="1:13" ht="10.35" customHeight="1" thickBot="1" x14ac:dyDescent="0.3">
      <c r="A24" s="551"/>
      <c r="B24" s="551"/>
      <c r="C24" s="218"/>
      <c r="D24" s="218"/>
      <c r="E24" s="218"/>
      <c r="F24" s="218"/>
      <c r="G24" s="218"/>
      <c r="H24" s="548"/>
      <c r="I24" s="548"/>
      <c r="J24" s="548"/>
    </row>
    <row r="25" spans="1:13" ht="73.349999999999994" customHeight="1" thickBot="1" x14ac:dyDescent="0.3">
      <c r="A25" s="443" t="s">
        <v>30</v>
      </c>
      <c r="B25" s="444">
        <f>SUM(B23,'Summary (Capacity)'!B26)</f>
        <v>866290.70759999997</v>
      </c>
      <c r="C25" s="445" t="s">
        <v>31</v>
      </c>
      <c r="D25" s="250">
        <f>D23</f>
        <v>6693.2520000000004</v>
      </c>
      <c r="E25" s="445" t="s">
        <v>32</v>
      </c>
      <c r="F25" s="254">
        <f>SUM(F23)</f>
        <v>1166.288</v>
      </c>
      <c r="G25" s="597"/>
      <c r="H25" s="597"/>
      <c r="I25" s="597"/>
      <c r="J25" s="597"/>
      <c r="K25" s="597"/>
    </row>
    <row r="26" spans="1:13" ht="66" customHeight="1" thickBot="1" x14ac:dyDescent="0.3">
      <c r="A26" s="244" t="s">
        <v>33</v>
      </c>
      <c r="B26" s="350">
        <f>IFERROR(B23/B25,0)</f>
        <v>7.0098133417863293E-2</v>
      </c>
      <c r="C26" s="244" t="s">
        <v>34</v>
      </c>
      <c r="D26" s="350">
        <f>IFERROR(D23/B23,0)</f>
        <v>0.11022169030608128</v>
      </c>
      <c r="E26" s="244" t="s">
        <v>35</v>
      </c>
      <c r="F26" s="350">
        <f>IFERROR(F23/B23,0)</f>
        <v>1.9205945741128366E-2</v>
      </c>
      <c r="G26" s="597"/>
      <c r="H26" s="597"/>
      <c r="I26" s="597"/>
      <c r="J26" s="597"/>
      <c r="K26" s="597"/>
    </row>
    <row r="27" spans="1:13" ht="8.25" customHeight="1" thickBot="1" x14ac:dyDescent="0.3"/>
    <row r="28" spans="1:13" ht="44.1" customHeight="1" x14ac:dyDescent="0.25">
      <c r="A28" s="582" t="s">
        <v>36</v>
      </c>
      <c r="B28" s="583"/>
      <c r="C28" s="583"/>
      <c r="D28" s="583"/>
      <c r="E28" s="583"/>
      <c r="F28" s="583"/>
      <c r="G28" s="583"/>
      <c r="H28" s="583"/>
      <c r="I28" s="583"/>
      <c r="J28" s="583"/>
      <c r="K28" s="584"/>
    </row>
    <row r="29" spans="1:13" ht="30.6" customHeight="1" thickBot="1" x14ac:dyDescent="0.3">
      <c r="A29" s="585"/>
      <c r="B29" s="586"/>
      <c r="C29" s="586"/>
      <c r="D29" s="586"/>
      <c r="E29" s="586"/>
      <c r="F29" s="586"/>
      <c r="G29" s="586"/>
      <c r="H29" s="586"/>
      <c r="I29" s="586"/>
      <c r="J29" s="586"/>
      <c r="K29" s="587"/>
    </row>
    <row r="33" spans="1:7" x14ac:dyDescent="0.25">
      <c r="A33" s="152"/>
      <c r="B33" s="152"/>
      <c r="C33" s="152"/>
      <c r="D33" s="152"/>
      <c r="E33" s="152"/>
      <c r="F33" s="152"/>
      <c r="G33" s="152"/>
    </row>
  </sheetData>
  <sheetProtection formatCells="0" formatColumns="0" formatRows="0"/>
  <mergeCells count="20">
    <mergeCell ref="A1:M1"/>
    <mergeCell ref="A4:I4"/>
    <mergeCell ref="G25:K25"/>
    <mergeCell ref="G26:K26"/>
    <mergeCell ref="A7:K7"/>
    <mergeCell ref="A8:K8"/>
    <mergeCell ref="A10:K10"/>
    <mergeCell ref="G11:K11"/>
    <mergeCell ref="G12:K12"/>
    <mergeCell ref="A28:K29"/>
    <mergeCell ref="G19:K19"/>
    <mergeCell ref="G20:K20"/>
    <mergeCell ref="G13:K13"/>
    <mergeCell ref="G14:K14"/>
    <mergeCell ref="G18:K18"/>
    <mergeCell ref="G21:K21"/>
    <mergeCell ref="G15:K15"/>
    <mergeCell ref="G16:K16"/>
    <mergeCell ref="G17:K17"/>
    <mergeCell ref="G23:K23"/>
  </mergeCells>
  <conditionalFormatting sqref="B26">
    <cfRule type="cellIs" dxfId="22" priority="3" operator="greaterThan">
      <formula>0.2</formula>
    </cfRule>
  </conditionalFormatting>
  <conditionalFormatting sqref="D15">
    <cfRule type="expression" dxfId="21" priority="6">
      <formula>$C15="no"</formula>
    </cfRule>
  </conditionalFormatting>
  <conditionalFormatting sqref="F15">
    <cfRule type="expression" dxfId="20" priority="5">
      <formula>$C15="no"</formula>
    </cfRule>
  </conditionalFormatting>
  <conditionalFormatting sqref="F26">
    <cfRule type="cellIs" dxfId="19" priority="1" operator="greaterThan">
      <formula>0.05</formula>
    </cfRule>
  </conditionalFormatting>
  <conditionalFormatting sqref="G15">
    <cfRule type="expression" dxfId="18" priority="9">
      <formula>#REF!="no"</formula>
    </cfRule>
  </conditionalFormatting>
  <printOptions horizontalCentered="1"/>
  <pageMargins left="0.5" right="0.5" top="0.25" bottom="0.25" header="0.5" footer="0.5"/>
  <pageSetup scale="70"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A805BB-5C8F-44E1-BC82-80383447A89D}">
          <x14:formula1>
            <xm:f>List!$G$1:$G$2</xm:f>
          </x14:formula1>
          <xm:sqref>C12 C15:C19 E12 E15:E19</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FBCB-5E1C-4EAB-A5B7-EF99BCF6DD5A}">
  <dimension ref="A1:V8"/>
  <sheetViews>
    <sheetView workbookViewId="0"/>
  </sheetViews>
  <sheetFormatPr defaultRowHeight="13.2" x14ac:dyDescent="0.25"/>
  <cols>
    <col min="20" max="20" width="29.5546875" style="134" bestFit="1" customWidth="1"/>
    <col min="21" max="21" width="8.5546875" style="134"/>
  </cols>
  <sheetData>
    <row r="1" spans="1:22" x14ac:dyDescent="0.25">
      <c r="A1" s="35" t="s">
        <v>89</v>
      </c>
      <c r="C1" s="35" t="s">
        <v>309</v>
      </c>
      <c r="E1" t="s">
        <v>310</v>
      </c>
      <c r="G1" s="35" t="s">
        <v>16</v>
      </c>
      <c r="I1" s="35" t="s">
        <v>311</v>
      </c>
      <c r="K1" s="35" t="s">
        <v>16</v>
      </c>
      <c r="M1" s="35" t="s">
        <v>312</v>
      </c>
      <c r="O1" t="s">
        <v>313</v>
      </c>
      <c r="Q1" t="s">
        <v>16</v>
      </c>
      <c r="S1" t="s">
        <v>16</v>
      </c>
      <c r="T1" s="134" t="s">
        <v>309</v>
      </c>
      <c r="U1" s="134" t="s">
        <v>313</v>
      </c>
      <c r="V1" s="35" t="s">
        <v>314</v>
      </c>
    </row>
    <row r="2" spans="1:22" x14ac:dyDescent="0.25">
      <c r="A2" s="35" t="s">
        <v>315</v>
      </c>
      <c r="C2" s="35" t="s">
        <v>316</v>
      </c>
      <c r="E2" t="s">
        <v>317</v>
      </c>
      <c r="G2" s="35" t="s">
        <v>20</v>
      </c>
      <c r="I2" s="35" t="s">
        <v>318</v>
      </c>
      <c r="K2" s="35" t="s">
        <v>20</v>
      </c>
      <c r="M2" s="35" t="s">
        <v>319</v>
      </c>
      <c r="O2" t="s">
        <v>320</v>
      </c>
      <c r="Q2" t="s">
        <v>20</v>
      </c>
      <c r="S2" t="s">
        <v>20</v>
      </c>
      <c r="T2" s="134" t="s">
        <v>316</v>
      </c>
      <c r="U2" s="134" t="s">
        <v>321</v>
      </c>
      <c r="V2" s="35" t="s">
        <v>322</v>
      </c>
    </row>
    <row r="3" spans="1:22" ht="39.6" x14ac:dyDescent="0.25">
      <c r="A3" s="35" t="s">
        <v>323</v>
      </c>
      <c r="I3" s="35" t="s">
        <v>324</v>
      </c>
      <c r="M3" s="35" t="s">
        <v>325</v>
      </c>
      <c r="S3" s="35" t="s">
        <v>326</v>
      </c>
      <c r="T3" s="563" t="s">
        <v>327</v>
      </c>
      <c r="U3" s="134" t="s">
        <v>328</v>
      </c>
      <c r="V3" s="35" t="s">
        <v>329</v>
      </c>
    </row>
    <row r="4" spans="1:22" x14ac:dyDescent="0.25">
      <c r="A4" s="35"/>
      <c r="I4" s="35" t="s">
        <v>330</v>
      </c>
      <c r="M4" s="35" t="s">
        <v>331</v>
      </c>
      <c r="T4" s="563" t="s">
        <v>326</v>
      </c>
      <c r="U4" s="563" t="s">
        <v>332</v>
      </c>
      <c r="V4" s="35" t="s">
        <v>333</v>
      </c>
    </row>
    <row r="5" spans="1:22" x14ac:dyDescent="0.25">
      <c r="I5" s="35" t="s">
        <v>334</v>
      </c>
      <c r="U5" s="134" t="s">
        <v>326</v>
      </c>
      <c r="V5" s="35" t="s">
        <v>335</v>
      </c>
    </row>
    <row r="6" spans="1:22" x14ac:dyDescent="0.25">
      <c r="I6" s="35" t="s">
        <v>336</v>
      </c>
      <c r="V6" s="35" t="s">
        <v>326</v>
      </c>
    </row>
    <row r="7" spans="1:22" x14ac:dyDescent="0.25">
      <c r="I7" s="35" t="s">
        <v>337</v>
      </c>
      <c r="V7" s="35"/>
    </row>
    <row r="8" spans="1:22" x14ac:dyDescent="0.25">
      <c r="I8" s="35" t="s">
        <v>332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V36"/>
  <sheetViews>
    <sheetView showGridLines="0" topLeftCell="A11" zoomScale="60" zoomScaleNormal="80" workbookViewId="0">
      <selection activeCell="E11" sqref="E11"/>
    </sheetView>
  </sheetViews>
  <sheetFormatPr defaultColWidth="0" defaultRowHeight="13.2" x14ac:dyDescent="0.25"/>
  <cols>
    <col min="1" max="1" width="50.44140625" style="202" bestFit="1" customWidth="1"/>
    <col min="2" max="2" width="31.44140625" style="202" customWidth="1"/>
    <col min="3" max="3" width="23.5546875" style="202" customWidth="1"/>
    <col min="4" max="5" width="17.44140625" style="202" customWidth="1"/>
    <col min="6" max="6" width="22.5546875" style="202" customWidth="1"/>
    <col min="7" max="9" width="17.44140625" style="202" customWidth="1"/>
    <col min="10" max="10" width="19.5546875" style="202" customWidth="1"/>
    <col min="11" max="13" width="17.44140625" style="202" customWidth="1"/>
    <col min="14" max="14" width="29.44140625" style="202" customWidth="1"/>
    <col min="15" max="15" width="19.5546875" style="201" customWidth="1"/>
    <col min="16" max="16" width="33.5546875" style="201" customWidth="1"/>
    <col min="17" max="17" width="9.44140625" style="201" customWidth="1"/>
    <col min="18" max="19" width="9.44140625" style="201" hidden="1" customWidth="1"/>
    <col min="20" max="20" width="13.44140625" style="201" hidden="1" customWidth="1"/>
    <col min="21" max="16384" width="9.44140625" style="201" hidden="1"/>
  </cols>
  <sheetData>
    <row r="1" spans="1:22" ht="15.6" customHeight="1" x14ac:dyDescent="0.25">
      <c r="A1" s="566"/>
      <c r="B1" s="566"/>
      <c r="C1" s="566"/>
      <c r="D1" s="566"/>
      <c r="E1" s="566"/>
      <c r="F1" s="566"/>
      <c r="G1" s="566"/>
      <c r="H1" s="566"/>
      <c r="I1" s="566"/>
      <c r="J1" s="566"/>
      <c r="K1" s="566"/>
      <c r="L1" s="566"/>
      <c r="M1" s="566"/>
      <c r="N1" s="566"/>
      <c r="O1" s="566"/>
      <c r="P1" s="566"/>
      <c r="Q1" s="566"/>
      <c r="R1" s="566"/>
      <c r="S1" s="566"/>
      <c r="T1" s="566"/>
      <c r="U1" s="566"/>
    </row>
    <row r="3" spans="1:22" ht="57" customHeight="1" x14ac:dyDescent="0.25">
      <c r="A3" s="15"/>
      <c r="B3" s="156"/>
      <c r="C3" s="15"/>
      <c r="D3" s="15"/>
      <c r="E3" s="15"/>
      <c r="F3" s="15"/>
      <c r="G3" s="15"/>
      <c r="H3" s="15"/>
      <c r="I3" s="15"/>
      <c r="J3" s="15"/>
      <c r="K3" s="15"/>
      <c r="L3" s="15"/>
      <c r="M3" s="15"/>
      <c r="N3" s="15"/>
      <c r="O3" s="4"/>
      <c r="P3" s="4"/>
    </row>
    <row r="4" spans="1:22" ht="38.1" customHeight="1" x14ac:dyDescent="0.25">
      <c r="A4" s="567" t="s">
        <v>37</v>
      </c>
      <c r="B4" s="567"/>
      <c r="C4" s="567"/>
      <c r="D4" s="567"/>
      <c r="E4" s="567"/>
      <c r="F4" s="567"/>
      <c r="G4" s="567"/>
      <c r="H4" s="567"/>
      <c r="I4" s="567"/>
      <c r="J4" s="567"/>
      <c r="K4" s="567"/>
      <c r="L4" s="567"/>
      <c r="M4" s="567"/>
      <c r="N4" s="567"/>
      <c r="O4" s="567"/>
      <c r="P4" s="567"/>
    </row>
    <row r="5" spans="1:22" ht="11.25" customHeight="1" x14ac:dyDescent="0.25">
      <c r="A5" s="14"/>
      <c r="B5" s="13"/>
      <c r="C5" s="13"/>
      <c r="D5" s="13"/>
      <c r="E5" s="13"/>
      <c r="F5" s="13"/>
      <c r="G5" s="13"/>
      <c r="H5" s="13"/>
      <c r="I5" s="13"/>
      <c r="J5" s="13"/>
      <c r="K5" s="13"/>
      <c r="L5" s="13"/>
      <c r="M5" s="13"/>
      <c r="N5" s="13"/>
      <c r="O5" s="545"/>
      <c r="P5" s="4"/>
    </row>
    <row r="6" spans="1:22" s="149" customFormat="1" ht="12" customHeight="1" thickBot="1" x14ac:dyDescent="0.3">
      <c r="A6" s="148"/>
      <c r="B6" s="150"/>
      <c r="C6" s="150"/>
      <c r="D6" s="150"/>
      <c r="E6" s="150"/>
      <c r="F6" s="150"/>
      <c r="G6" s="150"/>
      <c r="H6" s="150"/>
      <c r="I6" s="150"/>
      <c r="J6" s="150"/>
      <c r="K6" s="150"/>
      <c r="L6" s="150"/>
      <c r="M6" s="150"/>
      <c r="N6" s="150"/>
      <c r="O6" s="148"/>
    </row>
    <row r="7" spans="1:22" ht="48.6" customHeight="1" x14ac:dyDescent="0.25">
      <c r="A7" s="570" t="s">
        <v>5</v>
      </c>
      <c r="B7" s="571"/>
      <c r="C7" s="571"/>
      <c r="D7" s="571"/>
      <c r="E7" s="571"/>
      <c r="F7" s="571"/>
      <c r="G7" s="571"/>
      <c r="H7" s="571"/>
      <c r="I7" s="571"/>
      <c r="J7" s="571"/>
      <c r="K7" s="571"/>
      <c r="L7" s="571"/>
      <c r="M7" s="571"/>
      <c r="N7" s="571"/>
      <c r="O7" s="571"/>
      <c r="P7" s="572"/>
      <c r="Q7"/>
      <c r="R7"/>
    </row>
    <row r="8" spans="1:22" ht="102" customHeight="1" thickBot="1" x14ac:dyDescent="0.3">
      <c r="A8" s="579" t="s">
        <v>38</v>
      </c>
      <c r="B8" s="599"/>
      <c r="C8" s="599"/>
      <c r="D8" s="599"/>
      <c r="E8" s="599"/>
      <c r="F8" s="599"/>
      <c r="G8" s="599"/>
      <c r="H8" s="599"/>
      <c r="I8" s="599"/>
      <c r="J8" s="599"/>
      <c r="K8" s="599"/>
      <c r="L8" s="599"/>
      <c r="M8" s="599"/>
      <c r="N8" s="599"/>
      <c r="O8" s="599"/>
      <c r="P8" s="600"/>
      <c r="Q8" s="149"/>
      <c r="R8" s="203"/>
      <c r="S8" s="149"/>
      <c r="T8" s="149"/>
      <c r="U8" s="149"/>
      <c r="V8" s="149"/>
    </row>
    <row r="9" spans="1:22" ht="10.5" customHeight="1" thickBot="1" x14ac:dyDescent="0.3">
      <c r="A9" s="15"/>
      <c r="B9" s="446"/>
      <c r="C9" s="15"/>
      <c r="D9" s="15"/>
      <c r="E9" s="15"/>
      <c r="F9" s="15"/>
      <c r="G9" s="15"/>
      <c r="H9" s="15"/>
      <c r="I9" s="15"/>
      <c r="J9" s="15"/>
      <c r="K9" s="15"/>
      <c r="L9" s="15"/>
      <c r="M9" s="15"/>
      <c r="N9" s="15"/>
      <c r="O9" s="15"/>
      <c r="P9" s="4"/>
      <c r="Q9" s="149"/>
      <c r="R9" s="149"/>
      <c r="S9" s="149"/>
      <c r="T9" s="149"/>
      <c r="U9" s="149"/>
      <c r="V9" s="149"/>
    </row>
    <row r="10" spans="1:22" ht="29.25" customHeight="1" thickBot="1" x14ac:dyDescent="0.3">
      <c r="A10" s="601" t="s">
        <v>7</v>
      </c>
      <c r="B10" s="601"/>
      <c r="C10" s="601"/>
      <c r="D10" s="601"/>
      <c r="E10" s="601"/>
      <c r="F10" s="601"/>
      <c r="G10" s="601"/>
      <c r="H10" s="601"/>
      <c r="I10" s="601"/>
      <c r="J10" s="601"/>
      <c r="K10" s="601"/>
      <c r="L10" s="601"/>
      <c r="M10" s="601"/>
      <c r="N10" s="601"/>
      <c r="O10" s="601"/>
      <c r="P10" s="627"/>
      <c r="Q10" s="149"/>
      <c r="R10" s="149"/>
      <c r="S10" s="149"/>
      <c r="T10" s="149"/>
      <c r="U10" s="149"/>
      <c r="V10" s="149"/>
    </row>
    <row r="11" spans="1:22" ht="140.1" customHeight="1" thickBot="1" x14ac:dyDescent="0.3">
      <c r="A11" s="356" t="s">
        <v>8</v>
      </c>
      <c r="B11" s="356" t="s">
        <v>9</v>
      </c>
      <c r="C11" s="357" t="s">
        <v>10</v>
      </c>
      <c r="D11" s="358" t="s">
        <v>11</v>
      </c>
      <c r="E11" s="359" t="s">
        <v>12</v>
      </c>
      <c r="F11" s="360" t="s">
        <v>13</v>
      </c>
      <c r="G11" s="356" t="s">
        <v>39</v>
      </c>
      <c r="H11" s="359" t="s">
        <v>40</v>
      </c>
      <c r="I11" s="356" t="s">
        <v>41</v>
      </c>
      <c r="J11" s="547" t="s">
        <v>42</v>
      </c>
      <c r="K11" s="628" t="s">
        <v>14</v>
      </c>
      <c r="L11" s="629"/>
      <c r="M11" s="629"/>
      <c r="N11" s="629"/>
      <c r="O11" s="629"/>
      <c r="P11" s="630"/>
      <c r="Q11" s="149"/>
      <c r="R11" s="149"/>
    </row>
    <row r="12" spans="1:22" s="151" customFormat="1" ht="42" customHeight="1" x14ac:dyDescent="0.25">
      <c r="A12" s="447" t="s">
        <v>15</v>
      </c>
      <c r="B12" s="448">
        <f>'h. Personnel (Capacity)'!Q15</f>
        <v>118595.844</v>
      </c>
      <c r="C12" s="439" t="s">
        <v>16</v>
      </c>
      <c r="D12" s="449">
        <f>'h. Personnel (Capacity)'!J15</f>
        <v>1890.1619999999998</v>
      </c>
      <c r="E12" s="440" t="s">
        <v>16</v>
      </c>
      <c r="F12" s="441">
        <f>'h. Personnel (Capacity)'!L15</f>
        <v>5052.0191999999997</v>
      </c>
      <c r="G12" s="440" t="s">
        <v>16</v>
      </c>
      <c r="H12" s="450">
        <f>'h. Personnel (Capacity)'!N15</f>
        <v>630.05400000000009</v>
      </c>
      <c r="I12" s="439" t="s">
        <v>16</v>
      </c>
      <c r="J12" s="441">
        <f>'h. Personnel (Capacity)'!P15</f>
        <v>4145.3208000000004</v>
      </c>
      <c r="K12" s="631"/>
      <c r="L12" s="632"/>
      <c r="M12" s="632"/>
      <c r="N12" s="632"/>
      <c r="O12" s="632"/>
      <c r="P12" s="632"/>
      <c r="Q12" s="149"/>
      <c r="R12" s="149"/>
    </row>
    <row r="13" spans="1:22" s="151" customFormat="1" ht="13.8" x14ac:dyDescent="0.25">
      <c r="A13" s="204" t="s">
        <v>17</v>
      </c>
      <c r="B13" s="251">
        <f>'h. Personnel (Capacity)'!F15</f>
        <v>83518.2</v>
      </c>
      <c r="C13" s="209"/>
      <c r="D13" s="207"/>
      <c r="E13" s="293"/>
      <c r="F13" s="209"/>
      <c r="G13" s="207"/>
      <c r="H13" s="209"/>
      <c r="I13" s="288"/>
      <c r="J13" s="207"/>
      <c r="K13" s="615"/>
      <c r="L13" s="616"/>
      <c r="M13" s="616"/>
      <c r="N13" s="616"/>
      <c r="O13" s="616"/>
      <c r="P13" s="616"/>
      <c r="Q13" s="548"/>
      <c r="R13" s="149"/>
    </row>
    <row r="14" spans="1:22" s="151" customFormat="1" ht="13.8" x14ac:dyDescent="0.25">
      <c r="A14" s="204" t="s">
        <v>18</v>
      </c>
      <c r="B14" s="251">
        <f>'h. Personnel (Capacity)'!G15</f>
        <v>35077.644</v>
      </c>
      <c r="C14" s="208"/>
      <c r="D14" s="207"/>
      <c r="E14" s="208"/>
      <c r="F14" s="207"/>
      <c r="G14" s="294"/>
      <c r="H14" s="209"/>
      <c r="I14" s="289"/>
      <c r="J14" s="207"/>
      <c r="K14" s="615"/>
      <c r="L14" s="616"/>
      <c r="M14" s="616"/>
      <c r="N14" s="616"/>
      <c r="O14" s="616"/>
      <c r="P14" s="616"/>
      <c r="Q14" s="548"/>
      <c r="R14" s="149"/>
    </row>
    <row r="15" spans="1:22" ht="43.5" customHeight="1" x14ac:dyDescent="0.25">
      <c r="A15" s="206" t="s">
        <v>19</v>
      </c>
      <c r="B15" s="251">
        <f>'i. Travel (Capacity)'!K15</f>
        <v>15378</v>
      </c>
      <c r="C15" s="213" t="s">
        <v>20</v>
      </c>
      <c r="D15" s="249">
        <f>'i. Travel (Capacity)'!L15</f>
        <v>0</v>
      </c>
      <c r="E15" s="213" t="s">
        <v>20</v>
      </c>
      <c r="F15" s="290">
        <f>'i. Travel (Capacity)'!M15</f>
        <v>0</v>
      </c>
      <c r="G15" s="291" t="s">
        <v>20</v>
      </c>
      <c r="H15" s="252">
        <f>'i. Travel (Capacity)'!N15</f>
        <v>0</v>
      </c>
      <c r="I15" s="291" t="s">
        <v>20</v>
      </c>
      <c r="J15" s="252">
        <f>'i. Travel (Capacity)'!O15</f>
        <v>0</v>
      </c>
      <c r="K15" s="615"/>
      <c r="L15" s="616"/>
      <c r="M15" s="616"/>
      <c r="N15" s="616"/>
      <c r="O15" s="616"/>
      <c r="P15" s="616"/>
      <c r="Q15" s="149"/>
      <c r="R15" s="149"/>
    </row>
    <row r="16" spans="1:22" ht="30" customHeight="1" x14ac:dyDescent="0.25">
      <c r="A16" s="206" t="s">
        <v>21</v>
      </c>
      <c r="B16" s="251">
        <f>'j. Equipment (Capacity)'!E16</f>
        <v>45000</v>
      </c>
      <c r="C16" s="213" t="s">
        <v>20</v>
      </c>
      <c r="D16" s="249">
        <f>'j. Equipment (Capacity)'!F16</f>
        <v>0</v>
      </c>
      <c r="E16" s="215" t="s">
        <v>20</v>
      </c>
      <c r="F16" s="249">
        <f>'j. Equipment (Capacity)'!G16</f>
        <v>0</v>
      </c>
      <c r="G16" s="213" t="s">
        <v>16</v>
      </c>
      <c r="H16" s="249">
        <f>'j. Equipment (Capacity)'!H16</f>
        <v>45000</v>
      </c>
      <c r="I16" s="215" t="s">
        <v>20</v>
      </c>
      <c r="J16" s="252">
        <f>'j. Equipment (Capacity)'!I16</f>
        <v>0</v>
      </c>
      <c r="K16" s="609"/>
      <c r="L16" s="610"/>
      <c r="M16" s="610"/>
      <c r="N16" s="610"/>
      <c r="O16" s="610"/>
      <c r="P16" s="610"/>
      <c r="Q16" s="149"/>
      <c r="R16" s="149"/>
    </row>
    <row r="17" spans="1:20" ht="15.75" customHeight="1" x14ac:dyDescent="0.25">
      <c r="A17" s="206" t="s">
        <v>22</v>
      </c>
      <c r="B17" s="251">
        <f>'k. Supplies (Capacity)'!E36</f>
        <v>361880</v>
      </c>
      <c r="C17" s="213" t="s">
        <v>20</v>
      </c>
      <c r="D17" s="290">
        <f>'k. Supplies (Capacity)'!F36</f>
        <v>0</v>
      </c>
      <c r="E17" s="291" t="s">
        <v>20</v>
      </c>
      <c r="F17" s="249">
        <f>'k. Supplies (Capacity)'!G36</f>
        <v>0</v>
      </c>
      <c r="G17" s="291" t="s">
        <v>16</v>
      </c>
      <c r="H17" s="252">
        <f>'k. Supplies (Capacity)'!H36</f>
        <v>7000</v>
      </c>
      <c r="I17" s="291" t="s">
        <v>20</v>
      </c>
      <c r="J17" s="252">
        <f>'k. Supplies (Capacity)'!I36</f>
        <v>0</v>
      </c>
      <c r="K17" s="611"/>
      <c r="L17" s="612"/>
      <c r="M17" s="612"/>
      <c r="N17" s="612"/>
      <c r="O17" s="612"/>
      <c r="P17" s="612"/>
      <c r="Q17" s="149"/>
      <c r="R17" s="149"/>
    </row>
    <row r="18" spans="1:20" ht="30.6" customHeight="1" x14ac:dyDescent="0.25">
      <c r="A18" s="206" t="s">
        <v>23</v>
      </c>
      <c r="B18" s="251">
        <f>'l. Contract-Subs (Capacity)'!F39</f>
        <v>242980</v>
      </c>
      <c r="C18" s="213" t="s">
        <v>20</v>
      </c>
      <c r="D18" s="290">
        <f>'l. Contract-Subs (Capacity)'!G39</f>
        <v>0</v>
      </c>
      <c r="E18" s="291" t="s">
        <v>20</v>
      </c>
      <c r="F18" s="249">
        <f>'l. Contract-Subs (Capacity)'!H39</f>
        <v>0</v>
      </c>
      <c r="G18" s="215" t="s">
        <v>16</v>
      </c>
      <c r="H18" s="252">
        <f>'l. Contract-Subs (Capacity)'!I39</f>
        <v>12500</v>
      </c>
      <c r="I18" s="213" t="s">
        <v>20</v>
      </c>
      <c r="J18" s="249">
        <f>'l. Contract-Subs (Capacity)'!J39</f>
        <v>0</v>
      </c>
      <c r="K18" s="613"/>
      <c r="L18" s="614"/>
      <c r="M18" s="614"/>
      <c r="N18" s="614"/>
      <c r="O18" s="614"/>
      <c r="P18" s="614"/>
      <c r="Q18" s="149"/>
      <c r="R18" s="149"/>
    </row>
    <row r="19" spans="1:20" ht="16.350000000000001" customHeight="1" x14ac:dyDescent="0.25">
      <c r="A19" s="204" t="s">
        <v>43</v>
      </c>
      <c r="B19" s="251">
        <f>'l. Contract-Subs (Capacity)'!F23</f>
        <v>60000</v>
      </c>
      <c r="C19" s="213" t="s">
        <v>20</v>
      </c>
      <c r="D19" s="290">
        <f>'l. Contract-Subs (Capacity)'!G23</f>
        <v>0</v>
      </c>
      <c r="E19" s="213" t="s">
        <v>20</v>
      </c>
      <c r="F19" s="249">
        <f>'l. Contract-Subs (Capacity)'!H23</f>
        <v>0</v>
      </c>
      <c r="G19" s="215" t="s">
        <v>20</v>
      </c>
      <c r="H19" s="249">
        <f>'l. Contract-Subs (Capacity)'!I23</f>
        <v>0</v>
      </c>
      <c r="I19" s="213" t="s">
        <v>20</v>
      </c>
      <c r="J19" s="290">
        <f>'l. Contract-Subs (Capacity)'!J23</f>
        <v>0</v>
      </c>
      <c r="K19" s="609"/>
      <c r="L19" s="610"/>
      <c r="M19" s="610"/>
      <c r="N19" s="610"/>
      <c r="O19" s="610"/>
      <c r="P19" s="610"/>
      <c r="Q19" s="149"/>
      <c r="R19" s="149"/>
    </row>
    <row r="20" spans="1:20" ht="16.5" customHeight="1" x14ac:dyDescent="0.25">
      <c r="A20" s="204" t="s">
        <v>44</v>
      </c>
      <c r="B20" s="251">
        <f>'l. Contract-Subs (Capacity)'!F36</f>
        <v>182980</v>
      </c>
      <c r="C20" s="213" t="s">
        <v>20</v>
      </c>
      <c r="D20" s="290">
        <f>'l. Contract-Subs (Capacity)'!G36</f>
        <v>0</v>
      </c>
      <c r="E20" s="291" t="s">
        <v>20</v>
      </c>
      <c r="F20" s="249">
        <f>'l. Contract-Subs (Capacity)'!H36</f>
        <v>0</v>
      </c>
      <c r="G20" s="215" t="s">
        <v>16</v>
      </c>
      <c r="H20" s="249">
        <f>'l. Contract-Subs (Capacity)'!I36</f>
        <v>12500</v>
      </c>
      <c r="I20" s="215" t="s">
        <v>20</v>
      </c>
      <c r="J20" s="249">
        <f>'l. Contract-Subs (Capacity)'!J36</f>
        <v>0</v>
      </c>
      <c r="K20" s="611"/>
      <c r="L20" s="612"/>
      <c r="M20" s="612"/>
      <c r="N20" s="612"/>
      <c r="O20" s="612"/>
      <c r="P20" s="612"/>
      <c r="Q20" s="149"/>
      <c r="R20" s="149"/>
    </row>
    <row r="21" spans="1:20" ht="30.6" customHeight="1" x14ac:dyDescent="0.25">
      <c r="A21" s="206" t="s">
        <v>45</v>
      </c>
      <c r="B21" s="251">
        <f>'m. Construction (Capacity)'!B19</f>
        <v>0</v>
      </c>
      <c r="C21" s="213" t="s">
        <v>20</v>
      </c>
      <c r="D21" s="290">
        <f>'m. Construction (Capacity)'!C19</f>
        <v>0</v>
      </c>
      <c r="E21" s="213" t="s">
        <v>20</v>
      </c>
      <c r="F21" s="292">
        <f>'m. Construction (Capacity)'!D19</f>
        <v>0</v>
      </c>
      <c r="G21" s="213" t="s">
        <v>20</v>
      </c>
      <c r="H21" s="290">
        <f>'m. Construction (Capacity)'!E19</f>
        <v>0</v>
      </c>
      <c r="I21" s="291" t="s">
        <v>20</v>
      </c>
      <c r="J21" s="252">
        <f>'m. Construction (Capacity)'!F19</f>
        <v>0</v>
      </c>
      <c r="K21" s="615"/>
      <c r="L21" s="616"/>
      <c r="M21" s="616"/>
      <c r="N21" s="616"/>
      <c r="O21" s="616"/>
      <c r="P21" s="616"/>
      <c r="Q21" s="149"/>
      <c r="R21" s="149"/>
    </row>
    <row r="22" spans="1:20" ht="33" customHeight="1" x14ac:dyDescent="0.25">
      <c r="A22" s="206" t="s">
        <v>24</v>
      </c>
      <c r="B22" s="300">
        <f>'n. Other (Capacity)'!B15</f>
        <v>7500</v>
      </c>
      <c r="C22" s="213" t="s">
        <v>20</v>
      </c>
      <c r="D22" s="301">
        <f>'n. Other (Capacity)'!C15</f>
        <v>0</v>
      </c>
      <c r="E22" s="215" t="s">
        <v>20</v>
      </c>
      <c r="F22" s="301">
        <f>'n. Other (Capacity)'!D15</f>
        <v>0</v>
      </c>
      <c r="G22" s="213" t="s">
        <v>16</v>
      </c>
      <c r="H22" s="301">
        <f>'n. Other (Capacity)'!E15</f>
        <v>1500</v>
      </c>
      <c r="I22" s="215" t="s">
        <v>20</v>
      </c>
      <c r="J22" s="301">
        <f>'n. Other (Capacity)'!F15</f>
        <v>0</v>
      </c>
      <c r="K22" s="617"/>
      <c r="L22" s="618"/>
      <c r="M22" s="618"/>
      <c r="N22" s="618"/>
      <c r="O22" s="618"/>
      <c r="P22" s="618"/>
      <c r="Q22" s="149"/>
      <c r="R22" s="149"/>
    </row>
    <row r="23" spans="1:20" ht="15.6" customHeight="1" thickBot="1" x14ac:dyDescent="0.3">
      <c r="A23" s="286" t="s">
        <v>25</v>
      </c>
      <c r="B23" s="255">
        <f>SUM(B12:B22)-(B13+B14)-(B19+B20)</f>
        <v>791333.84400000004</v>
      </c>
      <c r="C23" s="207"/>
      <c r="D23" s="254">
        <f>SUM(D12:D22)-(D19+D20)</f>
        <v>1890.1619999999998</v>
      </c>
      <c r="E23" s="207"/>
      <c r="F23" s="254">
        <f>SUM(F12:F22)-(F19+F20)</f>
        <v>5052.0191999999997</v>
      </c>
      <c r="G23" s="207"/>
      <c r="H23" s="254">
        <f>SUM(H12:H22)-(H19+H20)</f>
        <v>66630.054000000004</v>
      </c>
      <c r="I23" s="207"/>
      <c r="J23" s="254">
        <f>SUM(J12:J22)-(J19+J20)</f>
        <v>4145.3208000000004</v>
      </c>
      <c r="K23" s="633"/>
      <c r="L23" s="616"/>
      <c r="M23" s="616"/>
      <c r="N23" s="616"/>
      <c r="O23" s="616"/>
      <c r="P23" s="616"/>
      <c r="Q23" s="149"/>
      <c r="R23" s="149"/>
    </row>
    <row r="24" spans="1:20" ht="15.6" customHeight="1" x14ac:dyDescent="0.25">
      <c r="A24" s="287" t="s">
        <v>26</v>
      </c>
      <c r="B24" s="254">
        <f>'o. Indirect (Capacity)'!D17</f>
        <v>14231.502</v>
      </c>
      <c r="C24" s="297" t="s">
        <v>16</v>
      </c>
      <c r="D24" s="255">
        <f>'o. Indirect (Capacity)'!E17</f>
        <v>13052.21</v>
      </c>
      <c r="E24" s="297" t="s">
        <v>16</v>
      </c>
      <c r="F24" s="254">
        <f>'o. Indirect (Capacity)'!F17</f>
        <v>606.24</v>
      </c>
      <c r="G24" s="297" t="s">
        <v>16</v>
      </c>
      <c r="H24" s="254">
        <f>'o. Indirect (Capacity)'!G17</f>
        <v>75.61</v>
      </c>
      <c r="I24" s="297" t="s">
        <v>16</v>
      </c>
      <c r="J24" s="254">
        <f>'o. Indirect (Capacity)'!H17</f>
        <v>497.44</v>
      </c>
      <c r="K24" s="607"/>
      <c r="L24" s="608"/>
      <c r="M24" s="608"/>
      <c r="N24" s="608"/>
      <c r="O24" s="608"/>
      <c r="P24" s="608"/>
      <c r="Q24" s="149"/>
      <c r="R24" s="149"/>
      <c r="S24" s="149"/>
    </row>
    <row r="25" spans="1:20" ht="3" customHeight="1" thickBot="1" x14ac:dyDescent="0.3">
      <c r="N25" s="201"/>
    </row>
    <row r="26" spans="1:20" ht="57" customHeight="1" thickBot="1" x14ac:dyDescent="0.3">
      <c r="A26" s="326" t="s">
        <v>27</v>
      </c>
      <c r="B26" s="254">
        <f>B23+B24</f>
        <v>805565.34600000002</v>
      </c>
      <c r="C26" s="327" t="s">
        <v>28</v>
      </c>
      <c r="D26" s="254">
        <f>D23+D24</f>
        <v>14942.371999999999</v>
      </c>
      <c r="E26" s="327" t="s">
        <v>29</v>
      </c>
      <c r="F26" s="254">
        <f>F23+F24</f>
        <v>5658.2591999999995</v>
      </c>
      <c r="G26" s="327" t="s">
        <v>46</v>
      </c>
      <c r="H26" s="254">
        <f>H23+H24</f>
        <v>66705.664000000004</v>
      </c>
      <c r="I26" s="327" t="s">
        <v>47</v>
      </c>
      <c r="J26" s="254">
        <f>J23+J24</f>
        <v>4642.7608</v>
      </c>
      <c r="K26" s="186"/>
      <c r="L26" s="186"/>
      <c r="M26" s="620"/>
      <c r="N26" s="620"/>
      <c r="O26" s="620"/>
      <c r="P26" s="149"/>
      <c r="Q26" s="149"/>
      <c r="R26" s="149"/>
      <c r="S26" s="149"/>
      <c r="T26" s="149"/>
    </row>
    <row r="27" spans="1:20" ht="3.6" customHeight="1" thickBot="1" x14ac:dyDescent="0.3">
      <c r="A27" s="619"/>
      <c r="B27" s="619"/>
      <c r="C27" s="619"/>
      <c r="D27" s="619"/>
      <c r="E27" s="619"/>
      <c r="F27" s="619"/>
      <c r="G27" s="619"/>
      <c r="H27" s="619"/>
      <c r="I27" s="619"/>
      <c r="J27" s="619"/>
      <c r="K27" s="619"/>
      <c r="L27" s="619"/>
      <c r="M27" s="619"/>
      <c r="N27" s="619"/>
      <c r="O27" s="548"/>
      <c r="P27" s="548"/>
    </row>
    <row r="28" spans="1:20" ht="100.35" customHeight="1" thickBot="1" x14ac:dyDescent="0.3">
      <c r="A28" s="451" t="s">
        <v>31</v>
      </c>
      <c r="B28" s="621">
        <f>D26</f>
        <v>14942.371999999999</v>
      </c>
      <c r="C28" s="621"/>
      <c r="D28" s="452" t="s">
        <v>32</v>
      </c>
      <c r="E28" s="621">
        <f>F26</f>
        <v>5658.2591999999995</v>
      </c>
      <c r="F28" s="621"/>
      <c r="G28" s="445" t="s">
        <v>48</v>
      </c>
      <c r="H28" s="621">
        <f>H26</f>
        <v>66705.664000000004</v>
      </c>
      <c r="I28" s="622"/>
      <c r="J28" s="622"/>
      <c r="K28" s="623"/>
      <c r="L28" s="445" t="s">
        <v>49</v>
      </c>
      <c r="M28" s="621">
        <f>J26</f>
        <v>4642.7608</v>
      </c>
      <c r="N28" s="623"/>
    </row>
    <row r="29" spans="1:20" ht="97.2" thickBot="1" x14ac:dyDescent="0.3">
      <c r="A29" s="169" t="s">
        <v>50</v>
      </c>
      <c r="B29" s="624">
        <f>IFERROR(B28/B26,0)</f>
        <v>1.8548926011025306E-2</v>
      </c>
      <c r="C29" s="626"/>
      <c r="D29" s="245" t="s">
        <v>35</v>
      </c>
      <c r="E29" s="624">
        <f>IFERROR(E28/B26,0)</f>
        <v>7.0239605366539679E-3</v>
      </c>
      <c r="F29" s="626"/>
      <c r="G29" s="328" t="s">
        <v>51</v>
      </c>
      <c r="H29" s="624">
        <f>IFERROR(H28/B26,0)</f>
        <v>8.2806024776542461E-2</v>
      </c>
      <c r="I29" s="625"/>
      <c r="J29" s="625"/>
      <c r="K29" s="626"/>
      <c r="L29" s="328" t="s">
        <v>52</v>
      </c>
      <c r="M29" s="624">
        <f>IFERROR(M28/B26,0)</f>
        <v>5.7633571541445133E-3</v>
      </c>
      <c r="N29" s="626"/>
    </row>
    <row r="30" spans="1:20" ht="15.75" customHeight="1" thickBot="1" x14ac:dyDescent="0.3"/>
    <row r="31" spans="1:20" ht="8.25" customHeight="1" x14ac:dyDescent="0.25">
      <c r="A31" s="582" t="s">
        <v>36</v>
      </c>
      <c r="B31" s="583"/>
      <c r="C31" s="583"/>
      <c r="D31" s="583"/>
      <c r="E31" s="583"/>
      <c r="F31" s="583"/>
      <c r="G31" s="583"/>
      <c r="H31" s="583"/>
      <c r="I31" s="583"/>
      <c r="J31" s="583"/>
      <c r="K31" s="583"/>
      <c r="L31" s="583"/>
      <c r="M31" s="583"/>
      <c r="N31" s="583"/>
      <c r="O31" s="583"/>
      <c r="P31" s="584"/>
    </row>
    <row r="32" spans="1:20" ht="44.1" customHeight="1" thickBot="1" x14ac:dyDescent="0.3">
      <c r="A32" s="585"/>
      <c r="B32" s="586"/>
      <c r="C32" s="586"/>
      <c r="D32" s="586"/>
      <c r="E32" s="586"/>
      <c r="F32" s="586"/>
      <c r="G32" s="586"/>
      <c r="H32" s="586"/>
      <c r="I32" s="586"/>
      <c r="J32" s="586"/>
      <c r="K32" s="586"/>
      <c r="L32" s="586"/>
      <c r="M32" s="586"/>
      <c r="N32" s="586"/>
      <c r="O32" s="586"/>
      <c r="P32" s="587"/>
    </row>
    <row r="33" spans="1:14" ht="10.5" customHeight="1" x14ac:dyDescent="0.25"/>
    <row r="36" spans="1:14" x14ac:dyDescent="0.25">
      <c r="A36" s="152"/>
      <c r="B36" s="152"/>
      <c r="C36" s="152"/>
      <c r="D36" s="152"/>
      <c r="E36" s="152"/>
      <c r="F36" s="152"/>
      <c r="G36" s="152"/>
      <c r="H36" s="152"/>
      <c r="I36" s="152"/>
      <c r="J36" s="152"/>
      <c r="K36" s="152"/>
      <c r="L36" s="152"/>
      <c r="M36" s="152"/>
      <c r="N36" s="152"/>
    </row>
  </sheetData>
  <sheetProtection formatCells="0" formatColumns="0" formatRows="0"/>
  <mergeCells count="28">
    <mergeCell ref="A1:U1"/>
    <mergeCell ref="B28:C28"/>
    <mergeCell ref="E28:F28"/>
    <mergeCell ref="B29:C29"/>
    <mergeCell ref="E29:F29"/>
    <mergeCell ref="A4:P4"/>
    <mergeCell ref="A8:P8"/>
    <mergeCell ref="A7:P7"/>
    <mergeCell ref="A10:P10"/>
    <mergeCell ref="M28:N28"/>
    <mergeCell ref="K11:P11"/>
    <mergeCell ref="K12:P12"/>
    <mergeCell ref="K13:P13"/>
    <mergeCell ref="K14:P14"/>
    <mergeCell ref="K15:P15"/>
    <mergeCell ref="K23:P23"/>
    <mergeCell ref="A31:P32"/>
    <mergeCell ref="A27:N27"/>
    <mergeCell ref="M26:O26"/>
    <mergeCell ref="H28:K28"/>
    <mergeCell ref="H29:K29"/>
    <mergeCell ref="M29:N29"/>
    <mergeCell ref="K24:P24"/>
    <mergeCell ref="K16:P17"/>
    <mergeCell ref="K18:P18"/>
    <mergeCell ref="K19:P20"/>
    <mergeCell ref="K21:P21"/>
    <mergeCell ref="K22:P22"/>
  </mergeCells>
  <phoneticPr fontId="4" type="noConversion"/>
  <conditionalFormatting sqref="B29:C29">
    <cfRule type="expression" dxfId="17" priority="5">
      <formula>AND(B29&gt;0.03,ISNUMBER(B29))</formula>
    </cfRule>
  </conditionalFormatting>
  <conditionalFormatting sqref="D15">
    <cfRule type="expression" dxfId="16" priority="8">
      <formula>$C15="no"</formula>
    </cfRule>
  </conditionalFormatting>
  <conditionalFormatting sqref="E29:F29">
    <cfRule type="expression" dxfId="15" priority="6">
      <formula>AND(E29&gt;0.05,ISNUMBER(E29))</formula>
    </cfRule>
  </conditionalFormatting>
  <conditionalFormatting sqref="F15">
    <cfRule type="expression" dxfId="14" priority="4">
      <formula>$C15="no"</formula>
    </cfRule>
  </conditionalFormatting>
  <conditionalFormatting sqref="H15">
    <cfRule type="expression" dxfId="13" priority="3">
      <formula>$C15="no"</formula>
    </cfRule>
  </conditionalFormatting>
  <conditionalFormatting sqref="H29:K29">
    <cfRule type="expression" dxfId="12" priority="7">
      <formula>AND(H29&gt;0.1,ISNUMBER(H29))</formula>
    </cfRule>
  </conditionalFormatting>
  <conditionalFormatting sqref="J15">
    <cfRule type="expression" dxfId="11" priority="1">
      <formula>$C15="no"</formula>
    </cfRule>
  </conditionalFormatting>
  <conditionalFormatting sqref="M29:N29">
    <cfRule type="expression" dxfId="9" priority="2">
      <formula>AND(M29&gt;0.1,ISNUMBER(M29))</formula>
    </cfRule>
  </conditionalFormatting>
  <printOptions horizontalCentered="1"/>
  <pageMargins left="0.5" right="0.5" top="0.25" bottom="0.25" header="0.5" footer="0.5"/>
  <pageSetup scale="70" orientation="landscape"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0" id="{BE4DA73E-6003-4D78-A74D-02A169DA7624}">
            <xm:f>'Summary (Planning)'!$C12="no"</xm:f>
            <x14:dxf>
              <fill>
                <patternFill>
                  <bgColor theme="4" tint="0.79998168889431442"/>
                </patternFill>
              </fill>
            </x14:dxf>
          </x14:cfRule>
          <xm:sqref>K15:M15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8673FC91-46EF-4D62-AC55-CC64CD091E43}">
          <x14:formula1>
            <xm:f>List!$G$1:$G$2</xm:f>
          </x14:formula1>
          <xm:sqref>C12 C15:C22 C24 E12 E24 G12 G15:G22 G24 I12 I15:I22 I24 E15:E22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04032-1B43-48BC-BA28-BA179E938067}">
  <sheetPr>
    <tabColor theme="1" tint="4.9989318521683403E-2"/>
    <pageSetUpPr fitToPage="1"/>
  </sheetPr>
  <dimension ref="A1:W26"/>
  <sheetViews>
    <sheetView showGridLines="0" topLeftCell="B14" zoomScale="70" zoomScaleNormal="70" workbookViewId="0">
      <selection activeCell="E16" sqref="E16"/>
    </sheetView>
  </sheetViews>
  <sheetFormatPr defaultColWidth="0" defaultRowHeight="13.2" x14ac:dyDescent="0.25"/>
  <cols>
    <col min="1" max="1" width="50.44140625" style="202" bestFit="1" customWidth="1"/>
    <col min="2" max="2" width="54.5546875" style="202" customWidth="1"/>
    <col min="3" max="3" width="62.5546875" style="202" customWidth="1"/>
    <col min="4" max="4" width="43.5546875" style="202" customWidth="1"/>
    <col min="5" max="5" width="54.5546875" style="202" customWidth="1"/>
    <col min="6" max="6" width="17.44140625" style="202" customWidth="1"/>
    <col min="7" max="7" width="22.5546875" style="202" customWidth="1"/>
    <col min="8" max="14" width="17.44140625" style="202" customWidth="1"/>
    <col min="15" max="15" width="29.44140625" style="202" customWidth="1"/>
    <col min="16" max="16" width="19.5546875" style="201" customWidth="1"/>
    <col min="17" max="17" width="33.5546875" style="201" customWidth="1"/>
    <col min="18" max="18" width="9.44140625" style="201" customWidth="1"/>
    <col min="19" max="20" width="9.44140625" style="201" hidden="1" customWidth="1"/>
    <col min="21" max="21" width="13.44140625" style="201" hidden="1" customWidth="1"/>
    <col min="22" max="16384" width="9.44140625" style="201" hidden="1"/>
  </cols>
  <sheetData>
    <row r="1" spans="1:23" ht="15.6" customHeight="1" x14ac:dyDescent="0.25">
      <c r="A1" s="566"/>
      <c r="B1" s="566"/>
      <c r="C1" s="566"/>
      <c r="D1" s="566"/>
      <c r="E1" s="566"/>
      <c r="F1" s="566"/>
      <c r="G1" s="566"/>
      <c r="H1" s="566"/>
      <c r="I1" s="566"/>
      <c r="J1" s="566"/>
      <c r="K1" s="566"/>
      <c r="L1" s="566"/>
      <c r="M1" s="566"/>
      <c r="N1" s="566"/>
      <c r="O1" s="566"/>
      <c r="P1" s="566"/>
      <c r="Q1" s="566"/>
      <c r="R1" s="566"/>
      <c r="S1" s="566"/>
      <c r="T1" s="566"/>
      <c r="U1" s="566"/>
      <c r="V1" s="566"/>
    </row>
    <row r="3" spans="1:23" ht="57" customHeight="1" x14ac:dyDescent="0.25">
      <c r="A3" s="15"/>
      <c r="B3" s="156"/>
      <c r="C3" s="156"/>
      <c r="D3" s="15"/>
      <c r="E3" s="15"/>
      <c r="F3" s="15"/>
      <c r="G3" s="15"/>
      <c r="H3" s="15"/>
      <c r="I3" s="15"/>
      <c r="J3" s="15"/>
      <c r="K3" s="15"/>
      <c r="L3" s="15"/>
      <c r="M3" s="15"/>
      <c r="N3" s="15"/>
      <c r="O3" s="15"/>
      <c r="P3" s="4"/>
      <c r="Q3" s="4"/>
    </row>
    <row r="4" spans="1:23" ht="11.25" customHeight="1" thickBot="1" x14ac:dyDescent="0.3">
      <c r="A4" s="14"/>
      <c r="B4" s="13"/>
      <c r="C4" s="13"/>
      <c r="D4" s="13"/>
      <c r="E4" s="13"/>
      <c r="F4" s="13"/>
      <c r="G4" s="13"/>
      <c r="H4" s="13"/>
      <c r="I4" s="13"/>
      <c r="J4" s="13"/>
      <c r="K4" s="13"/>
      <c r="L4" s="13"/>
      <c r="M4" s="13"/>
      <c r="N4" s="13"/>
      <c r="O4" s="13"/>
      <c r="P4" s="545"/>
      <c r="Q4" s="4"/>
    </row>
    <row r="5" spans="1:23" ht="48.6" customHeight="1" x14ac:dyDescent="0.25">
      <c r="A5" s="570" t="s">
        <v>53</v>
      </c>
      <c r="B5" s="571"/>
      <c r="C5" s="571"/>
      <c r="D5" s="571"/>
      <c r="E5" s="572"/>
      <c r="F5" s="232"/>
      <c r="G5" s="232"/>
      <c r="H5" s="232"/>
      <c r="I5" s="232"/>
      <c r="J5" s="232"/>
      <c r="K5" s="232"/>
      <c r="L5" s="232"/>
      <c r="M5" s="232"/>
      <c r="N5" s="232"/>
      <c r="O5" s="232"/>
      <c r="P5" s="232"/>
      <c r="Q5" s="232"/>
      <c r="R5"/>
      <c r="S5"/>
    </row>
    <row r="6" spans="1:23" ht="192.6" customHeight="1" thickBot="1" x14ac:dyDescent="0.3">
      <c r="A6" s="598" t="s">
        <v>54</v>
      </c>
      <c r="B6" s="599"/>
      <c r="C6" s="599"/>
      <c r="D6" s="599"/>
      <c r="E6" s="600"/>
      <c r="F6" s="233"/>
      <c r="G6" s="233"/>
      <c r="H6" s="233"/>
      <c r="I6" s="233"/>
      <c r="J6" s="233"/>
      <c r="K6" s="233"/>
      <c r="L6" s="233"/>
      <c r="M6" s="233"/>
      <c r="N6" s="233"/>
      <c r="O6" s="233"/>
      <c r="P6" s="233"/>
      <c r="Q6" s="233"/>
      <c r="R6" s="149"/>
      <c r="S6" s="203"/>
      <c r="T6" s="149"/>
      <c r="U6" s="149"/>
      <c r="V6" s="149"/>
      <c r="W6" s="149"/>
    </row>
    <row r="7" spans="1:23" ht="7.35" customHeight="1" thickBot="1" x14ac:dyDescent="0.3">
      <c r="A7" s="15"/>
      <c r="B7" s="15"/>
      <c r="C7" s="15"/>
      <c r="D7" s="15"/>
      <c r="E7" s="15"/>
      <c r="F7" s="15"/>
      <c r="G7" s="15"/>
      <c r="H7" s="15"/>
      <c r="I7" s="15"/>
      <c r="J7" s="15"/>
      <c r="K7" s="15"/>
      <c r="L7" s="15"/>
      <c r="M7" s="15"/>
      <c r="N7" s="15"/>
      <c r="O7" s="15"/>
      <c r="P7" s="15"/>
      <c r="Q7" s="4"/>
      <c r="R7" s="149"/>
      <c r="S7" s="149"/>
      <c r="T7" s="149"/>
      <c r="U7" s="149"/>
      <c r="V7" s="149"/>
      <c r="W7" s="149"/>
    </row>
    <row r="8" spans="1:23" ht="32.1" customHeight="1" thickBot="1" x14ac:dyDescent="0.3">
      <c r="A8" s="212" t="s">
        <v>55</v>
      </c>
      <c r="B8" s="254">
        <f>'Summary (Planning)'!B23</f>
        <v>60725.361599999997</v>
      </c>
      <c r="C8" s="216"/>
      <c r="D8" s="15"/>
      <c r="E8" s="15"/>
      <c r="F8" s="15"/>
      <c r="G8" s="15"/>
      <c r="H8" s="15"/>
      <c r="I8" s="15"/>
      <c r="J8" s="15"/>
      <c r="K8" s="15"/>
      <c r="L8" s="15"/>
      <c r="M8" s="15"/>
      <c r="N8" s="15"/>
      <c r="O8" s="15"/>
      <c r="P8" s="15"/>
      <c r="Q8" s="4"/>
      <c r="R8" s="149"/>
      <c r="S8" s="149"/>
      <c r="T8" s="149"/>
      <c r="U8" s="149"/>
      <c r="V8" s="149"/>
      <c r="W8" s="149"/>
    </row>
    <row r="9" spans="1:23" ht="35.85" customHeight="1" thickBot="1" x14ac:dyDescent="0.3">
      <c r="A9" s="212" t="s">
        <v>56</v>
      </c>
      <c r="B9" s="254">
        <f>'Summary (Capacity)'!B26</f>
        <v>805565.34600000002</v>
      </c>
      <c r="C9" s="216"/>
      <c r="D9" s="15"/>
      <c r="E9" s="15"/>
      <c r="F9" s="15"/>
      <c r="G9" s="15"/>
      <c r="H9" s="15"/>
      <c r="I9" s="15"/>
      <c r="J9" s="15"/>
      <c r="K9" s="15"/>
      <c r="L9" s="15"/>
      <c r="M9" s="15"/>
      <c r="N9" s="15"/>
      <c r="O9" s="15"/>
      <c r="P9" s="15"/>
      <c r="Q9" s="4"/>
      <c r="R9" s="149"/>
      <c r="S9" s="149"/>
      <c r="T9" s="149"/>
      <c r="U9" s="149"/>
      <c r="V9" s="149"/>
      <c r="W9" s="149"/>
    </row>
    <row r="10" spans="1:23" ht="56.1" customHeight="1" thickBot="1" x14ac:dyDescent="0.3">
      <c r="A10" s="212" t="s">
        <v>30</v>
      </c>
      <c r="B10" s="254">
        <f>SUM('Summary (Planning)'!B23,'Summary (Capacity)'!B26)</f>
        <v>866290.70759999997</v>
      </c>
      <c r="C10" s="216"/>
      <c r="D10" s="15"/>
      <c r="E10" s="15"/>
      <c r="F10" s="15"/>
      <c r="G10" s="15"/>
      <c r="H10" s="15"/>
      <c r="I10" s="15"/>
      <c r="J10" s="15"/>
      <c r="K10" s="15"/>
      <c r="L10" s="15"/>
      <c r="M10" s="15"/>
      <c r="N10" s="15"/>
      <c r="O10" s="15"/>
      <c r="P10" s="15"/>
      <c r="Q10" s="4"/>
      <c r="R10" s="149"/>
      <c r="S10" s="149"/>
      <c r="T10" s="149"/>
      <c r="U10" s="149"/>
      <c r="V10" s="149"/>
      <c r="W10" s="149"/>
    </row>
    <row r="11" spans="1:23" ht="10.5" customHeight="1" x14ac:dyDescent="0.25">
      <c r="A11" s="15"/>
      <c r="B11" s="15"/>
      <c r="C11" s="15"/>
      <c r="D11" s="15"/>
      <c r="E11" s="15"/>
      <c r="F11" s="15"/>
      <c r="G11" s="15"/>
      <c r="H11" s="15"/>
      <c r="I11" s="15"/>
      <c r="J11" s="15"/>
      <c r="K11" s="15"/>
      <c r="L11" s="15"/>
      <c r="M11" s="15"/>
      <c r="N11" s="15"/>
      <c r="O11" s="15"/>
      <c r="P11" s="15"/>
      <c r="Q11" s="4"/>
      <c r="R11" s="149"/>
      <c r="S11" s="149"/>
      <c r="T11" s="149"/>
      <c r="U11" s="149"/>
      <c r="V11" s="149"/>
      <c r="W11" s="149"/>
    </row>
    <row r="12" spans="1:23" ht="10.5" customHeight="1" thickBot="1" x14ac:dyDescent="0.3">
      <c r="A12" s="15"/>
      <c r="B12" s="15"/>
      <c r="C12" s="15"/>
      <c r="D12" s="15"/>
      <c r="E12" s="15"/>
      <c r="F12" s="15"/>
      <c r="G12" s="15"/>
      <c r="H12" s="15"/>
      <c r="I12" s="15"/>
      <c r="J12" s="15"/>
      <c r="K12" s="15"/>
      <c r="L12" s="15"/>
      <c r="M12" s="15"/>
      <c r="N12" s="15"/>
      <c r="O12" s="15"/>
      <c r="P12" s="15"/>
      <c r="Q12" s="4"/>
      <c r="R12" s="149"/>
      <c r="S12" s="149"/>
      <c r="T12" s="149"/>
      <c r="U12" s="149"/>
      <c r="V12" s="149"/>
      <c r="W12" s="149"/>
    </row>
    <row r="13" spans="1:23" ht="55.5" customHeight="1" thickBot="1" x14ac:dyDescent="0.3">
      <c r="A13" s="601" t="s">
        <v>57</v>
      </c>
      <c r="B13" s="602"/>
      <c r="C13" s="602"/>
      <c r="D13" s="602"/>
      <c r="E13" s="634"/>
      <c r="F13" s="217"/>
      <c r="G13" s="217"/>
      <c r="H13" s="217"/>
      <c r="I13" s="217"/>
      <c r="J13" s="217"/>
      <c r="K13" s="217"/>
      <c r="L13" s="217"/>
      <c r="M13" s="217"/>
      <c r="N13" s="217"/>
      <c r="O13" s="217"/>
      <c r="P13" s="217"/>
      <c r="Q13" s="217"/>
      <c r="R13" s="149"/>
      <c r="S13" s="149"/>
      <c r="T13" s="149"/>
      <c r="U13" s="149"/>
      <c r="V13" s="149"/>
      <c r="W13" s="149"/>
    </row>
    <row r="14" spans="1:23" ht="140.1" customHeight="1" thickBot="1" x14ac:dyDescent="0.3">
      <c r="A14" s="549" t="s">
        <v>58</v>
      </c>
      <c r="B14" s="549" t="s">
        <v>59</v>
      </c>
      <c r="C14" s="549" t="s">
        <v>60</v>
      </c>
      <c r="D14" s="361" t="s">
        <v>61</v>
      </c>
      <c r="E14" s="550" t="s">
        <v>62</v>
      </c>
      <c r="F14" s="219"/>
      <c r="G14" s="219"/>
      <c r="H14" s="219"/>
      <c r="I14" s="219"/>
      <c r="J14" s="219"/>
      <c r="K14" s="219"/>
      <c r="L14" s="636"/>
      <c r="M14" s="636"/>
      <c r="N14" s="636"/>
      <c r="O14" s="636"/>
      <c r="P14" s="636"/>
      <c r="Q14" s="636"/>
      <c r="R14" s="149"/>
      <c r="S14" s="149"/>
    </row>
    <row r="15" spans="1:23" s="151" customFormat="1" ht="40.5" customHeight="1" thickBot="1" x14ac:dyDescent="0.3">
      <c r="A15" s="340" t="s">
        <v>63</v>
      </c>
      <c r="B15" s="211" t="s">
        <v>64</v>
      </c>
      <c r="C15" s="254">
        <f>0.05*B10</f>
        <v>43314.535380000001</v>
      </c>
      <c r="D15" s="387">
        <f>SUM('Summary (Capacity)'!F26,'Summary (Planning)'!F23)</f>
        <v>6824.5471999999991</v>
      </c>
      <c r="E15" s="388">
        <f>IFERROR(D15/B10,0)</f>
        <v>7.8778949608116506E-3</v>
      </c>
      <c r="F15" s="216"/>
      <c r="G15" s="216"/>
      <c r="H15" s="216"/>
      <c r="I15" s="216"/>
      <c r="J15" s="216"/>
      <c r="K15" s="216"/>
      <c r="L15" s="637"/>
      <c r="M15" s="637"/>
      <c r="N15" s="637"/>
      <c r="O15" s="637"/>
      <c r="P15" s="637"/>
      <c r="Q15" s="637"/>
      <c r="R15" s="548"/>
      <c r="S15" s="149"/>
    </row>
    <row r="16" spans="1:23" s="151" customFormat="1" ht="58.5" customHeight="1" thickBot="1" x14ac:dyDescent="0.3">
      <c r="A16" s="552" t="s">
        <v>65</v>
      </c>
      <c r="B16" s="211" t="s">
        <v>66</v>
      </c>
      <c r="C16" s="254">
        <f>0.0725*B10</f>
        <v>62806.076300999994</v>
      </c>
      <c r="D16" s="387">
        <f>'Summary (Planning)'!B23</f>
        <v>60725.361599999997</v>
      </c>
      <c r="E16" s="388">
        <f>IFERROR(D16/B10,0)</f>
        <v>7.0098133417863293E-2</v>
      </c>
      <c r="F16" s="210"/>
      <c r="G16" s="216"/>
      <c r="H16" s="210"/>
      <c r="I16" s="216"/>
      <c r="J16" s="210"/>
      <c r="K16" s="216"/>
      <c r="L16" s="637"/>
      <c r="M16" s="637"/>
      <c r="N16" s="637"/>
      <c r="O16" s="637"/>
      <c r="P16" s="637"/>
      <c r="Q16" s="637"/>
      <c r="R16" s="548"/>
      <c r="S16" s="149"/>
    </row>
    <row r="17" spans="1:19" s="151" customFormat="1" ht="58.5" customHeight="1" thickBot="1" x14ac:dyDescent="0.3">
      <c r="A17" s="635" t="s">
        <v>67</v>
      </c>
      <c r="B17" s="211" t="s">
        <v>68</v>
      </c>
      <c r="C17" s="254">
        <f>0.1*B9</f>
        <v>80556.534600000014</v>
      </c>
      <c r="D17" s="387">
        <f>'Summary (Capacity)'!H26</f>
        <v>66705.664000000004</v>
      </c>
      <c r="E17" s="388">
        <f>IFERROR(D17/B9,0)</f>
        <v>8.2806024776542461E-2</v>
      </c>
      <c r="F17" s="210"/>
      <c r="G17" s="216"/>
      <c r="H17" s="210"/>
      <c r="I17" s="216"/>
      <c r="J17" s="210"/>
      <c r="K17" s="216"/>
      <c r="L17" s="553"/>
      <c r="M17" s="553"/>
      <c r="N17" s="553"/>
      <c r="O17" s="553"/>
      <c r="P17" s="553"/>
      <c r="Q17" s="553"/>
      <c r="R17" s="548"/>
      <c r="S17" s="149"/>
    </row>
    <row r="18" spans="1:19" s="151" customFormat="1" ht="58.5" customHeight="1" thickBot="1" x14ac:dyDescent="0.3">
      <c r="A18" s="635"/>
      <c r="B18" s="211" t="s">
        <v>69</v>
      </c>
      <c r="C18" s="254">
        <f>0.03*(B9)</f>
        <v>24166.96038</v>
      </c>
      <c r="D18" s="387">
        <f>'Summary (Capacity)'!D26</f>
        <v>14942.371999999999</v>
      </c>
      <c r="E18" s="388">
        <f>IFERROR(D18/B9,0)</f>
        <v>1.8548926011025306E-2</v>
      </c>
      <c r="F18" s="210"/>
      <c r="G18" s="216"/>
      <c r="H18" s="210"/>
      <c r="I18" s="216"/>
      <c r="J18" s="210"/>
      <c r="K18" s="216"/>
      <c r="L18" s="553"/>
      <c r="M18" s="553"/>
      <c r="N18" s="553"/>
      <c r="O18" s="553"/>
      <c r="P18" s="553"/>
      <c r="Q18" s="553"/>
      <c r="R18" s="548"/>
      <c r="S18" s="149"/>
    </row>
    <row r="19" spans="1:19" ht="43.5" customHeight="1" thickBot="1" x14ac:dyDescent="0.3">
      <c r="A19" s="635"/>
      <c r="B19" s="211" t="s">
        <v>70</v>
      </c>
      <c r="C19" s="254">
        <f>0.2*B9</f>
        <v>161113.06920000003</v>
      </c>
      <c r="D19" s="387">
        <f>'Summary (Capacity)'!J26</f>
        <v>4642.7608</v>
      </c>
      <c r="E19" s="388">
        <f>IFERROR(D19/B9,0)</f>
        <v>5.7633571541445133E-3</v>
      </c>
      <c r="F19" s="220"/>
      <c r="G19" s="216"/>
      <c r="H19" s="220"/>
      <c r="I19" s="216"/>
      <c r="J19" s="220"/>
      <c r="K19" s="216"/>
      <c r="L19" s="637"/>
      <c r="M19" s="637"/>
      <c r="N19" s="637"/>
      <c r="O19" s="637"/>
      <c r="P19" s="637"/>
      <c r="Q19" s="637"/>
      <c r="R19" s="149"/>
      <c r="S19" s="149"/>
    </row>
    <row r="20" spans="1:19" ht="3.6" customHeight="1" thickBot="1" x14ac:dyDescent="0.3">
      <c r="A20" s="619"/>
      <c r="B20" s="619"/>
      <c r="C20" s="619"/>
      <c r="D20" s="619"/>
      <c r="E20" s="619"/>
      <c r="F20" s="619"/>
      <c r="G20" s="619"/>
      <c r="H20" s="619"/>
      <c r="I20" s="619"/>
      <c r="J20" s="619"/>
      <c r="K20" s="619"/>
      <c r="L20" s="619"/>
      <c r="M20" s="619"/>
      <c r="N20" s="619"/>
      <c r="O20" s="619"/>
      <c r="P20" s="548"/>
      <c r="Q20" s="548"/>
    </row>
    <row r="21" spans="1:19" ht="15.6" customHeight="1" x14ac:dyDescent="0.25">
      <c r="A21" s="582" t="s">
        <v>36</v>
      </c>
      <c r="B21" s="583"/>
      <c r="C21" s="583"/>
      <c r="D21" s="583"/>
      <c r="E21" s="584"/>
      <c r="F21" s="173"/>
      <c r="G21" s="173"/>
      <c r="H21" s="173"/>
      <c r="I21" s="173"/>
      <c r="J21" s="173"/>
      <c r="K21" s="173"/>
      <c r="L21" s="173"/>
      <c r="M21" s="173"/>
      <c r="N21" s="173"/>
      <c r="O21" s="173"/>
      <c r="P21" s="173"/>
      <c r="Q21" s="173"/>
    </row>
    <row r="22" spans="1:19" ht="44.1" customHeight="1" thickBot="1" x14ac:dyDescent="0.3">
      <c r="A22" s="585"/>
      <c r="B22" s="586"/>
      <c r="C22" s="586"/>
      <c r="D22" s="586"/>
      <c r="E22" s="587"/>
      <c r="F22" s="173"/>
      <c r="G22" s="173"/>
      <c r="H22" s="173"/>
      <c r="I22" s="173"/>
      <c r="J22" s="173"/>
      <c r="K22" s="173"/>
      <c r="L22" s="173"/>
      <c r="M22" s="173"/>
      <c r="N22" s="173"/>
      <c r="O22" s="173"/>
      <c r="P22" s="173"/>
      <c r="Q22" s="173"/>
    </row>
    <row r="23" spans="1:19" ht="10.5" customHeight="1" x14ac:dyDescent="0.25"/>
    <row r="26" spans="1:19" x14ac:dyDescent="0.25">
      <c r="A26" s="152"/>
      <c r="B26" s="152"/>
      <c r="C26" s="152"/>
      <c r="D26" s="152"/>
      <c r="E26" s="152"/>
      <c r="F26" s="152"/>
      <c r="G26" s="152"/>
      <c r="H26" s="152"/>
      <c r="I26" s="152"/>
      <c r="J26" s="152"/>
      <c r="K26" s="152"/>
      <c r="L26" s="152"/>
      <c r="M26" s="152"/>
      <c r="N26" s="152"/>
      <c r="O26" s="152"/>
    </row>
  </sheetData>
  <sheetProtection formatCells="0" formatColumns="0" formatRows="0"/>
  <mergeCells count="11">
    <mergeCell ref="A1:V1"/>
    <mergeCell ref="A13:E13"/>
    <mergeCell ref="A6:E6"/>
    <mergeCell ref="A5:E5"/>
    <mergeCell ref="A21:E22"/>
    <mergeCell ref="A17:A19"/>
    <mergeCell ref="A20:O20"/>
    <mergeCell ref="L14:Q14"/>
    <mergeCell ref="L15:Q15"/>
    <mergeCell ref="L16:Q16"/>
    <mergeCell ref="L19:Q19"/>
  </mergeCells>
  <conditionalFormatting sqref="E15">
    <cfRule type="cellIs" dxfId="8" priority="10" operator="greaterThan">
      <formula>0.05</formula>
    </cfRule>
  </conditionalFormatting>
  <conditionalFormatting sqref="E16">
    <cfRule type="cellIs" dxfId="7" priority="4" operator="greaterThan">
      <formula>0.0725</formula>
    </cfRule>
  </conditionalFormatting>
  <conditionalFormatting sqref="E17">
    <cfRule type="cellIs" dxfId="6" priority="3" operator="greaterThan">
      <formula>0.1</formula>
    </cfRule>
  </conditionalFormatting>
  <conditionalFormatting sqref="E18">
    <cfRule type="cellIs" dxfId="5" priority="1" operator="greaterThan">
      <formula>0.03</formula>
    </cfRule>
  </conditionalFormatting>
  <conditionalFormatting sqref="E19">
    <cfRule type="cellIs" dxfId="4" priority="2" operator="greaterThan">
      <formula>0.2</formula>
    </cfRule>
  </conditionalFormatting>
  <conditionalFormatting sqref="G19">
    <cfRule type="expression" dxfId="3" priority="14">
      <formula>$D19="no"</formula>
    </cfRule>
  </conditionalFormatting>
  <conditionalFormatting sqref="I19">
    <cfRule type="expression" dxfId="2" priority="13">
      <formula>$D19="no"</formula>
    </cfRule>
  </conditionalFormatting>
  <conditionalFormatting sqref="K19">
    <cfRule type="expression" dxfId="1" priority="11">
      <formula>$D19="no"</formula>
    </cfRule>
  </conditionalFormatting>
  <printOptions horizontalCentered="1"/>
  <pageMargins left="0.5" right="0.5" top="0.25" bottom="0.25" header="0.5" footer="0.5"/>
  <pageSetup scale="70" orientation="landscape" horizontalDpi="300" verticalDpi="300"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9" id="{808096B9-2DBA-4739-80F9-B999298DEBC4}">
            <xm:f>'Summary (Planning)'!$C12="no"</xm:f>
            <x14:dxf>
              <fill>
                <patternFill>
                  <bgColor theme="4" tint="0.79998168889431442"/>
                </patternFill>
              </fill>
            </x14:dxf>
          </x14:cfRule>
          <xm:sqref>L19:N19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3DCF3EE-6E82-4E99-B37E-D53B4C2DD214}">
          <x14:formula1>
            <xm:f>List!$G$1:$G$2</xm:f>
          </x14:formula1>
          <xm:sqref>J19 H19 F19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E1E1-3373-4444-8209-51CC107F8C5E}">
  <sheetPr>
    <tabColor theme="6" tint="0.39997558519241921"/>
  </sheetPr>
  <dimension ref="A1:O21"/>
  <sheetViews>
    <sheetView topLeftCell="J9" zoomScale="110" zoomScaleNormal="110" zoomScaleSheetLayoutView="98" workbookViewId="0">
      <selection activeCell="N9" sqref="N9"/>
    </sheetView>
  </sheetViews>
  <sheetFormatPr defaultColWidth="9.44140625" defaultRowHeight="13.2" x14ac:dyDescent="0.25"/>
  <cols>
    <col min="1" max="1" width="27.44140625" style="5" customWidth="1"/>
    <col min="2" max="2" width="13.44140625" style="5" customWidth="1"/>
    <col min="3" max="3" width="16.5546875" style="36" customWidth="1"/>
    <col min="4" max="6" width="16.5546875" style="11" customWidth="1"/>
    <col min="7" max="7" width="16.5546875" style="10" customWidth="1"/>
    <col min="8" max="12" width="16.5546875" style="110" customWidth="1"/>
    <col min="13" max="13" width="16.5546875" style="10" customWidth="1"/>
    <col min="14" max="14" width="70.77734375" style="12" customWidth="1"/>
    <col min="15" max="15" width="70.77734375" style="5" customWidth="1"/>
    <col min="16" max="16384" width="9.44140625" style="309"/>
  </cols>
  <sheetData>
    <row r="1" spans="1:15" s="193" customFormat="1" ht="11.25" customHeight="1" x14ac:dyDescent="0.25">
      <c r="A1" s="187"/>
      <c r="B1" s="187"/>
      <c r="C1" s="188"/>
      <c r="D1" s="189"/>
      <c r="E1" s="189"/>
      <c r="F1" s="189"/>
      <c r="G1" s="189"/>
      <c r="H1" s="190"/>
      <c r="I1" s="190"/>
      <c r="J1" s="190"/>
      <c r="K1" s="190"/>
      <c r="L1" s="190"/>
      <c r="M1" s="191"/>
      <c r="N1" s="192"/>
    </row>
    <row r="2" spans="1:15" s="307" customFormat="1" ht="18.600000000000001" customHeight="1" thickBot="1" x14ac:dyDescent="0.3">
      <c r="A2" s="638" t="s">
        <v>71</v>
      </c>
      <c r="B2" s="638"/>
      <c r="C2" s="638"/>
      <c r="D2" s="638"/>
      <c r="E2" s="638"/>
      <c r="F2" s="638"/>
      <c r="G2" s="638"/>
      <c r="H2" s="638"/>
      <c r="I2" s="638"/>
      <c r="J2" s="638"/>
      <c r="K2" s="638"/>
      <c r="L2" s="638"/>
      <c r="M2" s="638"/>
      <c r="N2" s="638"/>
      <c r="O2" s="638"/>
    </row>
    <row r="3" spans="1:15" s="308" customFormat="1" ht="14.25" customHeight="1" thickBot="1" x14ac:dyDescent="0.3">
      <c r="A3" s="639" t="s">
        <v>72</v>
      </c>
      <c r="B3" s="639"/>
      <c r="C3" s="639"/>
      <c r="D3" s="639"/>
      <c r="E3" s="639"/>
      <c r="F3" s="639"/>
      <c r="G3" s="639"/>
      <c r="H3" s="639"/>
      <c r="I3" s="639"/>
      <c r="J3" s="639"/>
      <c r="K3" s="639"/>
      <c r="L3" s="639"/>
      <c r="M3" s="639"/>
      <c r="N3" s="639"/>
      <c r="O3" s="640"/>
    </row>
    <row r="4" spans="1:15" ht="276" customHeight="1" thickBot="1" x14ac:dyDescent="0.3">
      <c r="A4" s="641"/>
      <c r="B4" s="641"/>
      <c r="C4" s="641"/>
      <c r="D4" s="641"/>
      <c r="E4" s="641"/>
      <c r="F4" s="641"/>
      <c r="G4" s="641"/>
      <c r="H4" s="641"/>
      <c r="I4" s="641"/>
      <c r="J4" s="641"/>
      <c r="K4" s="641"/>
      <c r="L4" s="641"/>
      <c r="M4" s="641"/>
      <c r="N4" s="641"/>
      <c r="O4" s="642"/>
    </row>
    <row r="5" spans="1:15" ht="7.5" hidden="1" customHeight="1" x14ac:dyDescent="0.25">
      <c r="A5" s="238"/>
      <c r="B5" s="238"/>
      <c r="C5" s="239"/>
      <c r="D5" s="238"/>
      <c r="E5" s="238"/>
      <c r="F5" s="238"/>
      <c r="G5" s="238"/>
      <c r="H5" s="240"/>
      <c r="I5" s="240"/>
      <c r="J5" s="240"/>
      <c r="K5" s="240"/>
      <c r="L5" s="240"/>
      <c r="M5" s="241"/>
      <c r="N5" s="242"/>
      <c r="O5" s="243"/>
    </row>
    <row r="6" spans="1:15" ht="0.6" hidden="1" customHeight="1" x14ac:dyDescent="0.25">
      <c r="A6" s="643"/>
      <c r="B6" s="643"/>
      <c r="C6" s="643"/>
      <c r="D6" s="643"/>
      <c r="E6" s="643"/>
      <c r="F6" s="643"/>
      <c r="G6" s="643"/>
      <c r="H6" s="643"/>
      <c r="I6" s="643"/>
      <c r="J6" s="643"/>
      <c r="K6" s="643"/>
      <c r="L6" s="643"/>
      <c r="M6" s="643"/>
      <c r="N6" s="643"/>
      <c r="O6" s="644"/>
    </row>
    <row r="7" spans="1:15" s="310" customFormat="1" ht="99.6" customHeight="1" x14ac:dyDescent="0.25">
      <c r="A7" s="362" t="s">
        <v>73</v>
      </c>
      <c r="B7" s="363" t="s">
        <v>74</v>
      </c>
      <c r="C7" s="364" t="s">
        <v>75</v>
      </c>
      <c r="D7" s="365" t="s">
        <v>76</v>
      </c>
      <c r="E7" s="366" t="s">
        <v>77</v>
      </c>
      <c r="F7" s="366" t="s">
        <v>78</v>
      </c>
      <c r="G7" s="366" t="s">
        <v>79</v>
      </c>
      <c r="H7" s="367" t="s">
        <v>80</v>
      </c>
      <c r="I7" s="367" t="s">
        <v>81</v>
      </c>
      <c r="J7" s="367" t="s">
        <v>82</v>
      </c>
      <c r="K7" s="367" t="s">
        <v>83</v>
      </c>
      <c r="L7" s="367" t="s">
        <v>84</v>
      </c>
      <c r="M7" s="363" t="s">
        <v>85</v>
      </c>
      <c r="N7" s="366" t="s">
        <v>86</v>
      </c>
      <c r="O7" s="366" t="s">
        <v>87</v>
      </c>
    </row>
    <row r="8" spans="1:15" s="312" customFormat="1" ht="408.75" customHeight="1" x14ac:dyDescent="0.25">
      <c r="A8" s="54" t="s">
        <v>88</v>
      </c>
      <c r="B8" s="339" t="s">
        <v>16</v>
      </c>
      <c r="C8" s="437">
        <v>80</v>
      </c>
      <c r="D8" s="225" t="s">
        <v>89</v>
      </c>
      <c r="E8" s="223">
        <v>24.65</v>
      </c>
      <c r="F8" s="131">
        <f t="shared" ref="F8:F16" si="0">C8*E8</f>
        <v>1972</v>
      </c>
      <c r="G8" s="174">
        <f>Table82[[#This Row],[Fringe Rate]]*Table82[[#This Row],[Subtotal Salary]]</f>
        <v>828.24</v>
      </c>
      <c r="H8" s="235">
        <v>0.42</v>
      </c>
      <c r="I8" s="235">
        <v>0.8</v>
      </c>
      <c r="J8" s="174">
        <f>Table82[[#This Row],[% of Time Spent on Administrative Costs]]*Table82[[#This Row],[Total ]]</f>
        <v>2240.192</v>
      </c>
      <c r="K8" s="235">
        <v>0.2</v>
      </c>
      <c r="L8" s="131">
        <f>Table82[[#This Row],[% of Time Spent on Evaluation of Subgrants Costs]]*Table82[[#This Row],[Total ]]</f>
        <v>560.048</v>
      </c>
      <c r="M8" s="131">
        <f>SUM(Table82[[#This Row],[Subtotal Salary]],Table82[[#This Row],[Fringe Benefits]])</f>
        <v>2800.24</v>
      </c>
      <c r="N8" s="416" t="s">
        <v>90</v>
      </c>
      <c r="O8" s="512" t="s">
        <v>91</v>
      </c>
    </row>
    <row r="9" spans="1:15" s="311" customFormat="1" ht="304.5" customHeight="1" x14ac:dyDescent="0.25">
      <c r="A9" s="55" t="s">
        <v>92</v>
      </c>
      <c r="B9" s="339" t="s">
        <v>16</v>
      </c>
      <c r="C9" s="224">
        <v>720</v>
      </c>
      <c r="D9" s="224" t="s">
        <v>89</v>
      </c>
      <c r="E9" s="40">
        <v>21.85</v>
      </c>
      <c r="F9" s="131">
        <f t="shared" si="0"/>
        <v>15732.000000000002</v>
      </c>
      <c r="G9" s="174">
        <f>Table82[[#This Row],[Fringe Rate]]*Table82[[#This Row],[Subtotal Salary]]</f>
        <v>6607.4400000000005</v>
      </c>
      <c r="H9" s="235">
        <v>0.42</v>
      </c>
      <c r="I9" s="235">
        <v>0</v>
      </c>
      <c r="J9" s="174">
        <f>Table82[[#This Row],[% of Time Spent on Administrative Costs]]*Table82[[#This Row],[Total ]]</f>
        <v>0</v>
      </c>
      <c r="K9" s="235">
        <v>0</v>
      </c>
      <c r="L9" s="131">
        <f>Table82[[#This Row],[% of Time Spent on Evaluation of Subgrants Costs]]*Table82[[#This Row],[Total ]]</f>
        <v>0</v>
      </c>
      <c r="M9" s="131">
        <f>SUM(Table82[[#This Row],[Subtotal Salary]],Table82[[#This Row],[Fringe Benefits]])</f>
        <v>22339.440000000002</v>
      </c>
      <c r="N9" s="423" t="s">
        <v>93</v>
      </c>
      <c r="O9" s="511" t="s">
        <v>94</v>
      </c>
    </row>
    <row r="10" spans="1:15" s="312" customFormat="1" x14ac:dyDescent="0.25">
      <c r="A10" s="56"/>
      <c r="B10" s="339"/>
      <c r="C10" s="224"/>
      <c r="D10" s="224"/>
      <c r="E10" s="40"/>
      <c r="F10" s="131">
        <f t="shared" si="0"/>
        <v>0</v>
      </c>
      <c r="G10" s="174">
        <f>Table82[[#This Row],[Fringe Rate]]*Table82[[#This Row],[Subtotal Salary]]</f>
        <v>0</v>
      </c>
      <c r="H10" s="235"/>
      <c r="I10" s="235"/>
      <c r="J10" s="174">
        <f>Table82[[#This Row],[% of Time Spent on Administrative Costs]]*Table82[[#This Row],[Total ]]</f>
        <v>0</v>
      </c>
      <c r="K10" s="235"/>
      <c r="L10" s="131">
        <f>Table82[[#This Row],[% of Time Spent on Evaluation of Subgrants Costs]]*Table82[[#This Row],[Total ]]</f>
        <v>0</v>
      </c>
      <c r="M10" s="131">
        <f>SUM(Table82[[#This Row],[Subtotal Salary]],Table82[[#This Row],[Fringe Benefits]])</f>
        <v>0</v>
      </c>
      <c r="N10" s="133"/>
      <c r="O10" s="133"/>
    </row>
    <row r="11" spans="1:15" s="312" customFormat="1" x14ac:dyDescent="0.25">
      <c r="A11" s="56"/>
      <c r="B11" s="339"/>
      <c r="C11" s="224"/>
      <c r="D11" s="224"/>
      <c r="E11" s="40"/>
      <c r="F11" s="131">
        <f t="shared" si="0"/>
        <v>0</v>
      </c>
      <c r="G11" s="174">
        <f>Table82[[#This Row],[Fringe Rate]]*Table82[[#This Row],[Subtotal Salary]]</f>
        <v>0</v>
      </c>
      <c r="H11" s="235"/>
      <c r="I11" s="235"/>
      <c r="J11" s="174">
        <f>Table82[[#This Row],[% of Time Spent on Administrative Costs]]*Table82[[#This Row],[Total ]]</f>
        <v>0</v>
      </c>
      <c r="K11" s="235"/>
      <c r="L11" s="131">
        <f>Table82[[#This Row],[% of Time Spent on Evaluation of Subgrants Costs]]*Table82[[#This Row],[Total ]]</f>
        <v>0</v>
      </c>
      <c r="M11" s="131">
        <f>SUM(Table82[[#This Row],[Subtotal Salary]],Table82[[#This Row],[Fringe Benefits]])</f>
        <v>0</v>
      </c>
      <c r="N11" s="133"/>
      <c r="O11" s="133"/>
    </row>
    <row r="12" spans="1:15" s="312" customFormat="1" x14ac:dyDescent="0.25">
      <c r="A12" s="56"/>
      <c r="B12" s="339"/>
      <c r="C12" s="224"/>
      <c r="D12" s="224"/>
      <c r="E12" s="40"/>
      <c r="F12" s="131">
        <f t="shared" si="0"/>
        <v>0</v>
      </c>
      <c r="G12" s="174">
        <f>Table82[[#This Row],[Fringe Rate]]*Table82[[#This Row],[Subtotal Salary]]</f>
        <v>0</v>
      </c>
      <c r="H12" s="235"/>
      <c r="I12" s="235"/>
      <c r="J12" s="174">
        <f>Table82[[#This Row],[% of Time Spent on Administrative Costs]]*Table82[[#This Row],[Total ]]</f>
        <v>0</v>
      </c>
      <c r="K12" s="235"/>
      <c r="L12" s="131">
        <f>Table82[[#This Row],[% of Time Spent on Evaluation of Subgrants Costs]]*Table82[[#This Row],[Total ]]</f>
        <v>0</v>
      </c>
      <c r="M12" s="131">
        <f>SUM(Table82[[#This Row],[Subtotal Salary]],Table82[[#This Row],[Fringe Benefits]])</f>
        <v>0</v>
      </c>
      <c r="N12" s="133"/>
      <c r="O12" s="133"/>
    </row>
    <row r="13" spans="1:15" s="312" customFormat="1" x14ac:dyDescent="0.25">
      <c r="A13" s="56"/>
      <c r="B13" s="339"/>
      <c r="C13" s="224"/>
      <c r="D13" s="224"/>
      <c r="E13" s="40"/>
      <c r="F13" s="131">
        <f t="shared" si="0"/>
        <v>0</v>
      </c>
      <c r="G13" s="174">
        <f>Table82[[#This Row],[Fringe Rate]]*Table82[[#This Row],[Subtotal Salary]]</f>
        <v>0</v>
      </c>
      <c r="H13" s="235"/>
      <c r="I13" s="235"/>
      <c r="J13" s="174">
        <f>Table82[[#This Row],[% of Time Spent on Administrative Costs]]*Table82[[#This Row],[Total ]]</f>
        <v>0</v>
      </c>
      <c r="K13" s="235"/>
      <c r="L13" s="131">
        <f>Table82[[#This Row],[% of Time Spent on Evaluation of Subgrants Costs]]*Table82[[#This Row],[Total ]]</f>
        <v>0</v>
      </c>
      <c r="M13" s="131">
        <f>SUM(Table82[[#This Row],[Subtotal Salary]],Table82[[#This Row],[Fringe Benefits]])</f>
        <v>0</v>
      </c>
      <c r="N13" s="133"/>
      <c r="O13" s="133"/>
    </row>
    <row r="14" spans="1:15" s="312" customFormat="1" x14ac:dyDescent="0.25">
      <c r="A14" s="56"/>
      <c r="B14" s="339"/>
      <c r="C14" s="224"/>
      <c r="D14" s="224"/>
      <c r="E14" s="40"/>
      <c r="F14" s="131">
        <f t="shared" si="0"/>
        <v>0</v>
      </c>
      <c r="G14" s="174">
        <f>Table82[[#This Row],[Fringe Rate]]*Table82[[#This Row],[Subtotal Salary]]</f>
        <v>0</v>
      </c>
      <c r="H14" s="235"/>
      <c r="I14" s="235"/>
      <c r="J14" s="174">
        <f>Table82[[#This Row],[% of Time Spent on Administrative Costs]]*Table82[[#This Row],[Total ]]</f>
        <v>0</v>
      </c>
      <c r="K14" s="235"/>
      <c r="L14" s="131">
        <f>Table82[[#This Row],[% of Time Spent on Evaluation of Subgrants Costs]]*Table82[[#This Row],[Total ]]</f>
        <v>0</v>
      </c>
      <c r="M14" s="131">
        <f>SUM(Table82[[#This Row],[Subtotal Salary]],Table82[[#This Row],[Fringe Benefits]])</f>
        <v>0</v>
      </c>
      <c r="N14" s="133"/>
      <c r="O14" s="133"/>
    </row>
    <row r="15" spans="1:15" s="311" customFormat="1" x14ac:dyDescent="0.25">
      <c r="A15" s="55"/>
      <c r="B15" s="339"/>
      <c r="C15" s="224"/>
      <c r="D15" s="224"/>
      <c r="E15" s="40"/>
      <c r="F15" s="131">
        <f t="shared" si="0"/>
        <v>0</v>
      </c>
      <c r="G15" s="174">
        <f>Table82[[#This Row],[Fringe Rate]]*Table82[[#This Row],[Subtotal Salary]]</f>
        <v>0</v>
      </c>
      <c r="H15" s="235"/>
      <c r="I15" s="235"/>
      <c r="J15" s="174">
        <f>Table82[[#This Row],[% of Time Spent on Administrative Costs]]*Table82[[#This Row],[Total ]]</f>
        <v>0</v>
      </c>
      <c r="K15" s="235"/>
      <c r="L15" s="131">
        <f>Table82[[#This Row],[% of Time Spent on Evaluation of Subgrants Costs]]*Table82[[#This Row],[Total ]]</f>
        <v>0</v>
      </c>
      <c r="M15" s="131">
        <f>SUM(Table82[[#This Row],[Subtotal Salary]],Table82[[#This Row],[Fringe Benefits]])</f>
        <v>0</v>
      </c>
      <c r="N15" s="133"/>
      <c r="O15" s="133"/>
    </row>
    <row r="16" spans="1:15" s="311" customFormat="1" ht="15.6" customHeight="1" x14ac:dyDescent="0.25">
      <c r="A16" s="55"/>
      <c r="B16" s="339"/>
      <c r="C16" s="224"/>
      <c r="D16" s="224"/>
      <c r="E16" s="40"/>
      <c r="F16" s="276">
        <f t="shared" si="0"/>
        <v>0</v>
      </c>
      <c r="G16" s="277">
        <f>Table82[[#This Row],[Fringe Rate]]*Table82[[#This Row],[Subtotal Salary]]</f>
        <v>0</v>
      </c>
      <c r="H16" s="235"/>
      <c r="I16" s="235"/>
      <c r="J16" s="277">
        <f>Table82[[#This Row],[% of Time Spent on Administrative Costs]]*Table82[[#This Row],[Total ]]</f>
        <v>0</v>
      </c>
      <c r="K16" s="279"/>
      <c r="L16" s="276">
        <f>Table82[[#This Row],[% of Time Spent on Evaluation of Subgrants Costs]]*Table82[[#This Row],[Total ]]</f>
        <v>0</v>
      </c>
      <c r="M16" s="276">
        <f>SUM(Table82[[#This Row],[Subtotal Salary]],Table82[[#This Row],[Fringe Benefits]])</f>
        <v>0</v>
      </c>
      <c r="N16" s="133"/>
      <c r="O16" s="133"/>
    </row>
    <row r="17" spans="1:15" s="312" customFormat="1" ht="30.6" customHeight="1" x14ac:dyDescent="0.25">
      <c r="A17" s="645" t="s">
        <v>95</v>
      </c>
      <c r="B17" s="646"/>
      <c r="C17" s="646"/>
      <c r="D17" s="646"/>
      <c r="E17" s="646"/>
      <c r="F17" s="211">
        <f>SUM(F8:F16)</f>
        <v>17704</v>
      </c>
      <c r="G17" s="211">
        <f>SUM(G8:G16)</f>
        <v>7435.68</v>
      </c>
      <c r="H17" s="275"/>
      <c r="I17" s="278"/>
      <c r="J17" s="254">
        <f>SUM(J8:J16)</f>
        <v>2240.192</v>
      </c>
      <c r="K17" s="254"/>
      <c r="L17" s="254">
        <f>SUM(L8:L16)</f>
        <v>560.048</v>
      </c>
      <c r="M17" s="254">
        <f>SUM(M8:M16)</f>
        <v>25139.68</v>
      </c>
      <c r="N17" s="280"/>
      <c r="O17" s="60"/>
    </row>
    <row r="18" spans="1:15" ht="23.1" customHeight="1" x14ac:dyDescent="0.25">
      <c r="A18" s="582" t="s">
        <v>36</v>
      </c>
      <c r="B18" s="647"/>
      <c r="C18" s="647"/>
      <c r="D18" s="647"/>
      <c r="E18" s="647"/>
      <c r="F18" s="647"/>
      <c r="G18" s="647"/>
      <c r="H18" s="647"/>
      <c r="I18" s="647"/>
      <c r="J18" s="647"/>
      <c r="K18" s="647"/>
      <c r="L18" s="647"/>
      <c r="M18" s="647"/>
      <c r="N18" s="647"/>
      <c r="O18" s="648"/>
    </row>
    <row r="19" spans="1:15" ht="35.85" customHeight="1" x14ac:dyDescent="0.25">
      <c r="A19" s="649"/>
      <c r="B19" s="650"/>
      <c r="C19" s="650"/>
      <c r="D19" s="650"/>
      <c r="E19" s="650"/>
      <c r="F19" s="650"/>
      <c r="G19" s="650"/>
      <c r="H19" s="650"/>
      <c r="I19" s="650"/>
      <c r="J19" s="650"/>
      <c r="K19" s="650"/>
      <c r="L19" s="650"/>
      <c r="M19" s="650"/>
      <c r="N19" s="650"/>
      <c r="O19" s="651"/>
    </row>
    <row r="20" spans="1:15" x14ac:dyDescent="0.25">
      <c r="A20" s="62"/>
      <c r="B20" s="62"/>
      <c r="C20" s="453"/>
      <c r="D20" s="454"/>
      <c r="E20" s="454"/>
      <c r="F20" s="454"/>
      <c r="G20" s="455"/>
      <c r="H20" s="456"/>
      <c r="I20" s="456"/>
      <c r="J20" s="456"/>
      <c r="K20" s="456"/>
      <c r="L20" s="456"/>
      <c r="M20" s="455"/>
      <c r="O20" s="62"/>
    </row>
    <row r="21" spans="1:15" x14ac:dyDescent="0.25">
      <c r="A21" s="62"/>
      <c r="B21" s="62"/>
      <c r="C21" s="453"/>
      <c r="D21" s="454"/>
      <c r="E21" s="454"/>
      <c r="F21" s="454"/>
      <c r="G21" s="455"/>
      <c r="H21" s="456"/>
      <c r="I21" s="456"/>
      <c r="J21" s="456"/>
      <c r="K21" s="456"/>
      <c r="L21" s="456"/>
      <c r="M21" s="455"/>
      <c r="O21" s="62"/>
    </row>
  </sheetData>
  <sheetProtection formatCells="0" formatColumns="0" formatRows="0" insertRows="0" insertHyperlinks="0" deleteRows="0" sort="0" autoFilter="0"/>
  <protectedRanges>
    <protectedRange sqref="K8:K16" name="Range2"/>
    <protectedRange sqref="H8:I16" name="Range1"/>
  </protectedRanges>
  <mergeCells count="5">
    <mergeCell ref="A2:O2"/>
    <mergeCell ref="A3:O4"/>
    <mergeCell ref="A6:O6"/>
    <mergeCell ref="A17:E17"/>
    <mergeCell ref="A18:O19"/>
  </mergeCell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5DB4E3D4-B4DD-4423-AA3E-D69081A1CDC4}">
          <x14:formula1>
            <xm:f>List!$A$1:$A$3</xm:f>
          </x14:formula1>
          <xm:sqref>D8:D16</xm:sqref>
        </x14:dataValidation>
        <x14:dataValidation type="list" allowBlank="1" showInputMessage="1" showErrorMessage="1" xr:uid="{6090B0F5-0635-464F-85F3-747239BBB1F9}">
          <x14:formula1>
            <xm:f>List!$G$1:$G$2</xm:f>
          </x14:formula1>
          <xm:sqref>B8:B16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AB199-2FFD-4CEC-ADDC-23F5B5DED2EC}">
  <sheetPr>
    <tabColor theme="6" tint="0.39997558519241921"/>
  </sheetPr>
  <dimension ref="A1:P21"/>
  <sheetViews>
    <sheetView topLeftCell="J5" zoomScaleNormal="100" workbookViewId="0">
      <selection activeCell="N6" sqref="N6"/>
    </sheetView>
  </sheetViews>
  <sheetFormatPr defaultColWidth="9.44140625" defaultRowHeight="13.2" x14ac:dyDescent="0.25"/>
  <cols>
    <col min="1" max="1" width="70.77734375" style="63" customWidth="1"/>
    <col min="2" max="2" width="16.5546875" style="63" customWidth="1"/>
    <col min="3" max="4" width="16.5546875" style="64" customWidth="1"/>
    <col min="5" max="9" width="16.5546875" style="65" customWidth="1"/>
    <col min="10" max="10" width="19.44140625" style="65" customWidth="1"/>
    <col min="11" max="13" width="16.5546875" style="66" customWidth="1"/>
    <col min="14" max="14" width="70.77734375" style="63" customWidth="1"/>
    <col min="15" max="15" width="70.5546875" style="63" customWidth="1"/>
    <col min="16" max="16384" width="9.44140625" style="317"/>
  </cols>
  <sheetData>
    <row r="1" spans="1:16" s="314" customFormat="1" ht="12.75" customHeight="1" x14ac:dyDescent="0.25">
      <c r="A1" s="652" t="s">
        <v>19</v>
      </c>
      <c r="B1" s="652"/>
      <c r="C1" s="652"/>
      <c r="D1" s="652"/>
      <c r="E1" s="652"/>
      <c r="F1" s="652"/>
      <c r="G1" s="652"/>
      <c r="H1" s="652"/>
      <c r="I1" s="652"/>
      <c r="J1" s="652"/>
      <c r="K1" s="652"/>
      <c r="L1" s="652"/>
      <c r="M1" s="652"/>
      <c r="N1" s="652"/>
    </row>
    <row r="2" spans="1:16" s="316" customFormat="1" ht="22.35" customHeight="1" thickBot="1" x14ac:dyDescent="0.3">
      <c r="A2" s="652"/>
      <c r="B2" s="652"/>
      <c r="C2" s="652"/>
      <c r="D2" s="652"/>
      <c r="E2" s="652"/>
      <c r="F2" s="652"/>
      <c r="G2" s="652"/>
      <c r="H2" s="652"/>
      <c r="I2" s="652"/>
      <c r="J2" s="652"/>
      <c r="K2" s="652"/>
      <c r="L2" s="652"/>
      <c r="M2" s="652"/>
      <c r="N2" s="652"/>
      <c r="O2" s="315"/>
      <c r="P2" s="315"/>
    </row>
    <row r="3" spans="1:16" ht="409.6" customHeight="1" x14ac:dyDescent="0.25">
      <c r="A3" s="655" t="s">
        <v>96</v>
      </c>
      <c r="B3" s="655"/>
      <c r="C3" s="655"/>
      <c r="D3" s="655"/>
      <c r="E3" s="655"/>
      <c r="F3" s="655"/>
      <c r="G3" s="655"/>
      <c r="H3" s="655"/>
      <c r="I3" s="655"/>
      <c r="J3" s="655"/>
      <c r="K3" s="655"/>
      <c r="L3" s="655"/>
      <c r="M3" s="655"/>
      <c r="N3" s="655"/>
      <c r="O3" s="655"/>
    </row>
    <row r="4" spans="1:16" ht="15" customHeight="1" thickBot="1" x14ac:dyDescent="0.3">
      <c r="A4" s="656"/>
      <c r="B4" s="656"/>
      <c r="C4" s="656"/>
      <c r="D4" s="656"/>
      <c r="E4" s="656"/>
      <c r="F4" s="656"/>
      <c r="G4" s="656"/>
      <c r="H4" s="656"/>
      <c r="I4" s="656"/>
      <c r="J4" s="656"/>
      <c r="K4" s="656"/>
      <c r="L4" s="656"/>
      <c r="M4" s="656"/>
      <c r="N4" s="656"/>
      <c r="O4" s="656"/>
    </row>
    <row r="5" spans="1:16" s="314" customFormat="1" ht="97.5" customHeight="1" thickBot="1" x14ac:dyDescent="0.3">
      <c r="A5" s="368" t="s">
        <v>97</v>
      </c>
      <c r="B5" s="369" t="s">
        <v>98</v>
      </c>
      <c r="C5" s="369" t="s">
        <v>99</v>
      </c>
      <c r="D5" s="370" t="s">
        <v>100</v>
      </c>
      <c r="E5" s="370" t="s">
        <v>101</v>
      </c>
      <c r="F5" s="370" t="s">
        <v>102</v>
      </c>
      <c r="G5" s="370" t="s">
        <v>103</v>
      </c>
      <c r="H5" s="370" t="s">
        <v>104</v>
      </c>
      <c r="I5" s="370" t="s">
        <v>105</v>
      </c>
      <c r="J5" s="370" t="s">
        <v>106</v>
      </c>
      <c r="K5" s="371" t="s">
        <v>107</v>
      </c>
      <c r="L5" s="372" t="s">
        <v>108</v>
      </c>
      <c r="M5" s="372" t="s">
        <v>109</v>
      </c>
      <c r="N5" s="373" t="s">
        <v>87</v>
      </c>
      <c r="O5" s="457" t="s">
        <v>110</v>
      </c>
    </row>
    <row r="6" spans="1:16" s="318" customFormat="1" ht="269.25" customHeight="1" x14ac:dyDescent="0.25">
      <c r="A6" s="513" t="s">
        <v>111</v>
      </c>
      <c r="B6" s="170">
        <v>1</v>
      </c>
      <c r="C6" s="170">
        <v>2</v>
      </c>
      <c r="D6" s="256">
        <v>0</v>
      </c>
      <c r="E6" s="256">
        <v>0</v>
      </c>
      <c r="F6" s="256">
        <v>0</v>
      </c>
      <c r="G6" s="257">
        <v>0</v>
      </c>
      <c r="H6" s="354">
        <f>Table126[[#This Row],[Per Diem Per Traveler]]*0.75</f>
        <v>0</v>
      </c>
      <c r="I6" s="256">
        <v>0</v>
      </c>
      <c r="J6" s="256">
        <v>125</v>
      </c>
      <c r="K6" s="258">
        <f t="shared" ref="K6:K15" si="0">IF((((B6-1)*D6)*C6)+(C6*E6)+(C6*F6)+((C6*G7)*(B6-2))+(H6*2*C6)+I6+J6&lt;0, 0, (((B6-1)*D6)*C6)+(C6*E6)+(C6*F6)+((C6*G7)*(B6-2))+(H6*2*C6)+I6+J6)</f>
        <v>125</v>
      </c>
      <c r="L6" s="260">
        <v>0</v>
      </c>
      <c r="M6" s="260">
        <v>0</v>
      </c>
      <c r="N6" s="530" t="s">
        <v>112</v>
      </c>
      <c r="O6" s="171" t="s">
        <v>113</v>
      </c>
    </row>
    <row r="7" spans="1:16" ht="103.5" customHeight="1" x14ac:dyDescent="0.25">
      <c r="A7" s="42" t="s">
        <v>114</v>
      </c>
      <c r="B7" s="43">
        <v>0</v>
      </c>
      <c r="C7" s="43">
        <v>0</v>
      </c>
      <c r="D7" s="257">
        <v>0</v>
      </c>
      <c r="E7" s="257">
        <v>0</v>
      </c>
      <c r="F7" s="257">
        <v>0</v>
      </c>
      <c r="G7" s="256">
        <v>0</v>
      </c>
      <c r="H7" s="354">
        <f>Table126[[#This Row],[Per Diem Per Traveler]]*0.75</f>
        <v>0</v>
      </c>
      <c r="I7" s="257">
        <v>0</v>
      </c>
      <c r="J7" s="257">
        <v>0</v>
      </c>
      <c r="K7" s="258">
        <v>875</v>
      </c>
      <c r="L7" s="500">
        <v>0</v>
      </c>
      <c r="M7" s="500">
        <v>0</v>
      </c>
      <c r="N7" s="45"/>
      <c r="O7" s="531" t="s">
        <v>115</v>
      </c>
    </row>
    <row r="8" spans="1:16" ht="379.5" customHeight="1" x14ac:dyDescent="0.25">
      <c r="A8" s="514" t="s">
        <v>116</v>
      </c>
      <c r="B8" s="423">
        <v>3</v>
      </c>
      <c r="C8" s="423">
        <v>1</v>
      </c>
      <c r="D8" s="515">
        <v>130</v>
      </c>
      <c r="E8" s="515">
        <v>250</v>
      </c>
      <c r="F8" s="515">
        <v>175</v>
      </c>
      <c r="G8" s="515">
        <v>79</v>
      </c>
      <c r="H8" s="354">
        <f>Table126[[#This Row],[Per Diem Per Traveler]]*0.75</f>
        <v>59.25</v>
      </c>
      <c r="I8" s="257">
        <v>0</v>
      </c>
      <c r="J8" s="257">
        <v>100</v>
      </c>
      <c r="K8" s="259">
        <f t="shared" si="0"/>
        <v>903.5</v>
      </c>
      <c r="L8" s="261">
        <v>903.5</v>
      </c>
      <c r="M8" s="261">
        <v>0</v>
      </c>
      <c r="N8" s="532" t="s">
        <v>117</v>
      </c>
      <c r="O8" s="516" t="s">
        <v>118</v>
      </c>
    </row>
    <row r="9" spans="1:16" ht="174.75" customHeight="1" x14ac:dyDescent="0.25">
      <c r="A9" s="42"/>
      <c r="B9" s="43"/>
      <c r="C9" s="43"/>
      <c r="D9" s="257"/>
      <c r="E9" s="257"/>
      <c r="F9" s="257"/>
      <c r="G9" s="257"/>
      <c r="H9" s="354">
        <f>Table126[[#This Row],[Per Diem Per Traveler]]*0.75</f>
        <v>0</v>
      </c>
      <c r="I9" s="257"/>
      <c r="J9" s="257"/>
      <c r="K9" s="259">
        <f t="shared" si="0"/>
        <v>0</v>
      </c>
      <c r="L9" s="261"/>
      <c r="M9" s="261"/>
      <c r="N9" s="45"/>
      <c r="O9" s="166"/>
    </row>
    <row r="10" spans="1:16" ht="174.75" customHeight="1" x14ac:dyDescent="0.25">
      <c r="A10" s="42"/>
      <c r="B10" s="43"/>
      <c r="C10" s="43"/>
      <c r="D10" s="257"/>
      <c r="E10" s="257"/>
      <c r="F10" s="257"/>
      <c r="G10" s="257"/>
      <c r="H10" s="354">
        <f>Table126[[#This Row],[Per Diem Per Traveler]]*0.75</f>
        <v>0</v>
      </c>
      <c r="I10" s="257"/>
      <c r="J10" s="257"/>
      <c r="K10" s="259">
        <f t="shared" si="0"/>
        <v>0</v>
      </c>
      <c r="L10" s="261"/>
      <c r="M10" s="261"/>
      <c r="N10" s="45"/>
      <c r="O10" s="166"/>
    </row>
    <row r="11" spans="1:16" ht="174.75" customHeight="1" x14ac:dyDescent="0.25">
      <c r="A11" s="42"/>
      <c r="B11" s="43"/>
      <c r="C11" s="43"/>
      <c r="D11" s="257"/>
      <c r="E11" s="257"/>
      <c r="F11" s="257"/>
      <c r="G11" s="257"/>
      <c r="H11" s="354">
        <f>Table126[[#This Row],[Per Diem Per Traveler]]*0.75</f>
        <v>0</v>
      </c>
      <c r="I11" s="257"/>
      <c r="J11" s="257"/>
      <c r="K11" s="259">
        <f t="shared" si="0"/>
        <v>0</v>
      </c>
      <c r="L11" s="261"/>
      <c r="M11" s="261"/>
      <c r="N11" s="45"/>
      <c r="O11" s="166"/>
    </row>
    <row r="12" spans="1:16" x14ac:dyDescent="0.25">
      <c r="A12" s="42"/>
      <c r="B12" s="43"/>
      <c r="C12" s="43"/>
      <c r="D12" s="257"/>
      <c r="E12" s="257"/>
      <c r="F12" s="257"/>
      <c r="G12" s="257"/>
      <c r="H12" s="354">
        <f>Table126[[#This Row],[Per Diem Per Traveler]]*0.75</f>
        <v>0</v>
      </c>
      <c r="I12" s="257"/>
      <c r="J12" s="257"/>
      <c r="K12" s="259">
        <f t="shared" si="0"/>
        <v>0</v>
      </c>
      <c r="L12" s="261"/>
      <c r="M12" s="261"/>
      <c r="N12" s="45"/>
      <c r="O12" s="166"/>
    </row>
    <row r="13" spans="1:16" x14ac:dyDescent="0.25">
      <c r="A13" s="42"/>
      <c r="B13" s="43"/>
      <c r="C13" s="43"/>
      <c r="D13" s="257"/>
      <c r="E13" s="257"/>
      <c r="F13" s="257"/>
      <c r="G13" s="257"/>
      <c r="H13" s="354">
        <f>Table126[[#This Row],[Per Diem Per Traveler]]*0.75</f>
        <v>0</v>
      </c>
      <c r="I13" s="257"/>
      <c r="J13" s="257"/>
      <c r="K13" s="259">
        <f t="shared" si="0"/>
        <v>0</v>
      </c>
      <c r="L13" s="261"/>
      <c r="M13" s="261"/>
      <c r="N13" s="45"/>
      <c r="O13" s="166"/>
    </row>
    <row r="14" spans="1:16" x14ac:dyDescent="0.25">
      <c r="A14" s="42"/>
      <c r="B14" s="43"/>
      <c r="C14" s="43"/>
      <c r="D14" s="257"/>
      <c r="E14" s="257"/>
      <c r="F14" s="257"/>
      <c r="G14" s="257"/>
      <c r="H14" s="354">
        <f>Table126[[#This Row],[Per Diem Per Traveler]]*0.75</f>
        <v>0</v>
      </c>
      <c r="I14" s="257"/>
      <c r="J14" s="257"/>
      <c r="K14" s="259">
        <f t="shared" si="0"/>
        <v>0</v>
      </c>
      <c r="L14" s="261"/>
      <c r="M14" s="261"/>
      <c r="N14" s="45"/>
      <c r="O14" s="166"/>
    </row>
    <row r="15" spans="1:16" ht="13.8" thickBot="1" x14ac:dyDescent="0.3">
      <c r="A15" s="499"/>
      <c r="B15" s="506"/>
      <c r="C15" s="506"/>
      <c r="D15" s="507"/>
      <c r="E15" s="507"/>
      <c r="F15" s="507"/>
      <c r="G15" s="507"/>
      <c r="H15" s="354">
        <f>Table126[[#This Row],[Per Diem Per Traveler]]*0.75</f>
        <v>0</v>
      </c>
      <c r="I15" s="507"/>
      <c r="J15" s="507"/>
      <c r="K15" s="508">
        <f t="shared" si="0"/>
        <v>0</v>
      </c>
      <c r="L15" s="262"/>
      <c r="M15" s="262"/>
      <c r="N15" s="45"/>
      <c r="O15" s="167"/>
    </row>
    <row r="16" spans="1:16" ht="13.8" thickBot="1" x14ac:dyDescent="0.3">
      <c r="A16" s="179"/>
      <c r="B16" s="180"/>
      <c r="C16" s="180"/>
      <c r="D16" s="181"/>
      <c r="E16" s="181"/>
      <c r="F16" s="181"/>
      <c r="G16" s="181"/>
      <c r="H16" s="181"/>
      <c r="I16" s="181"/>
      <c r="J16" s="182"/>
      <c r="K16" s="263"/>
      <c r="L16" s="263"/>
      <c r="M16" s="263"/>
      <c r="N16" s="558"/>
    </row>
    <row r="17" spans="1:15" ht="14.4" thickBot="1" x14ac:dyDescent="0.3">
      <c r="A17" s="653" t="s">
        <v>119</v>
      </c>
      <c r="B17" s="653"/>
      <c r="C17" s="653"/>
      <c r="D17" s="653"/>
      <c r="E17" s="653"/>
      <c r="F17" s="653"/>
      <c r="G17" s="653"/>
      <c r="H17" s="654"/>
      <c r="I17" s="555"/>
      <c r="J17" s="495"/>
      <c r="K17" s="247">
        <f>SUM(K6:K15)</f>
        <v>1903.5</v>
      </c>
      <c r="L17" s="247">
        <f>SUM(L6:L15)</f>
        <v>903.5</v>
      </c>
      <c r="M17" s="247">
        <f>SUM(M6:M15)</f>
        <v>0</v>
      </c>
      <c r="N17" s="458"/>
    </row>
    <row r="18" spans="1:15" s="314" customFormat="1" ht="16.5" customHeight="1" thickBot="1" x14ac:dyDescent="0.3">
      <c r="A18" s="63"/>
      <c r="B18" s="64"/>
      <c r="C18" s="64"/>
      <c r="D18" s="65"/>
      <c r="E18" s="65"/>
      <c r="F18" s="65"/>
      <c r="G18" s="65"/>
      <c r="H18" s="65"/>
      <c r="I18" s="65"/>
      <c r="J18" s="66"/>
      <c r="K18" s="70"/>
      <c r="L18" s="70"/>
      <c r="M18" s="70"/>
      <c r="N18" s="70"/>
      <c r="O18" s="19"/>
    </row>
    <row r="19" spans="1:15" ht="15" customHeight="1" x14ac:dyDescent="0.25">
      <c r="A19" s="582" t="s">
        <v>120</v>
      </c>
      <c r="B19" s="647"/>
      <c r="C19" s="647"/>
      <c r="D19" s="647"/>
      <c r="E19" s="647"/>
      <c r="F19" s="647"/>
      <c r="G19" s="647"/>
      <c r="H19" s="647"/>
      <c r="I19" s="647"/>
      <c r="J19" s="647"/>
      <c r="K19" s="647"/>
      <c r="L19" s="647"/>
      <c r="M19" s="647"/>
      <c r="N19" s="648"/>
    </row>
    <row r="20" spans="1:15" ht="26.85" customHeight="1" thickBot="1" x14ac:dyDescent="0.3">
      <c r="A20" s="649"/>
      <c r="B20" s="650"/>
      <c r="C20" s="650"/>
      <c r="D20" s="650"/>
      <c r="E20" s="650"/>
      <c r="F20" s="650"/>
      <c r="G20" s="650"/>
      <c r="H20" s="650"/>
      <c r="I20" s="650"/>
      <c r="J20" s="650"/>
      <c r="K20" s="650"/>
      <c r="L20" s="650"/>
      <c r="M20" s="650"/>
      <c r="N20" s="651"/>
    </row>
    <row r="21" spans="1:15" ht="11.25" customHeight="1" x14ac:dyDescent="0.25"/>
  </sheetData>
  <sheetProtection formatCells="0" formatColumns="0" formatRows="0" insertRows="0" insertHyperlinks="0" deleteRows="0" sort="0" autoFilter="0"/>
  <protectedRanges>
    <protectedRange sqref="L6:M15" name="Range1"/>
  </protectedRanges>
  <mergeCells count="4">
    <mergeCell ref="A1:N2"/>
    <mergeCell ref="A17:H17"/>
    <mergeCell ref="A19:N20"/>
    <mergeCell ref="A3:O4"/>
  </mergeCells>
  <pageMargins left="0.7" right="0.7" top="0.75" bottom="0.75" header="0.3" footer="0.3"/>
  <pageSetup orientation="portrait" r:id="rId1"/>
  <ignoredErrors>
    <ignoredError sqref="H6 H7:H15" unlockedFormula="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6016D-B6E7-42AC-A4AD-4987E7399552}">
  <sheetPr>
    <tabColor theme="6" tint="0.39997558519241921"/>
  </sheetPr>
  <dimension ref="A1:O21"/>
  <sheetViews>
    <sheetView topLeftCell="E3" zoomScale="90" zoomScaleNormal="90" workbookViewId="0">
      <selection activeCell="H6" sqref="H6"/>
    </sheetView>
  </sheetViews>
  <sheetFormatPr defaultColWidth="9.44140625" defaultRowHeight="13.2" x14ac:dyDescent="0.25"/>
  <cols>
    <col min="1" max="2" width="40.5546875" style="2" customWidth="1"/>
    <col min="3" max="4" width="16.77734375" style="2" customWidth="1"/>
    <col min="5" max="7" width="16.77734375" style="26" customWidth="1"/>
    <col min="8" max="9" width="70.5546875" style="23" customWidth="1"/>
    <col min="10" max="10" width="70.5546875" style="2" customWidth="1"/>
    <col min="11" max="16384" width="9.44140625" style="320"/>
  </cols>
  <sheetData>
    <row r="1" spans="1:15" s="198" customFormat="1" ht="12.75" customHeight="1" x14ac:dyDescent="0.25">
      <c r="A1" s="652" t="s">
        <v>21</v>
      </c>
      <c r="B1" s="652"/>
      <c r="C1" s="652"/>
      <c r="D1" s="652"/>
      <c r="E1" s="652"/>
      <c r="F1" s="652"/>
      <c r="G1" s="652"/>
      <c r="H1" s="652"/>
      <c r="I1" s="652"/>
      <c r="J1" s="652"/>
      <c r="K1" s="195"/>
      <c r="L1" s="195"/>
    </row>
    <row r="2" spans="1:15" s="319" customFormat="1" ht="26.1" customHeight="1" thickBot="1" x14ac:dyDescent="0.3">
      <c r="A2" s="652"/>
      <c r="B2" s="652"/>
      <c r="C2" s="652"/>
      <c r="D2" s="652"/>
      <c r="E2" s="652"/>
      <c r="F2" s="652"/>
      <c r="G2" s="652"/>
      <c r="H2" s="652"/>
      <c r="I2" s="652"/>
      <c r="J2" s="652"/>
      <c r="K2" s="315"/>
      <c r="L2" s="315"/>
      <c r="M2" s="315"/>
      <c r="N2" s="315"/>
      <c r="O2" s="315"/>
    </row>
    <row r="3" spans="1:15" ht="301.35000000000002" customHeight="1" thickBot="1" x14ac:dyDescent="0.3">
      <c r="A3" s="641" t="s">
        <v>121</v>
      </c>
      <c r="B3" s="657"/>
      <c r="C3" s="657"/>
      <c r="D3" s="657"/>
      <c r="E3" s="657"/>
      <c r="F3" s="657"/>
      <c r="G3" s="657"/>
      <c r="H3" s="657"/>
      <c r="I3" s="657"/>
      <c r="J3" s="658"/>
      <c r="K3" s="317"/>
      <c r="L3" s="317"/>
      <c r="M3" s="317"/>
      <c r="N3" s="317"/>
      <c r="O3" s="317"/>
    </row>
    <row r="4" spans="1:15" ht="6.75" hidden="1" customHeight="1" x14ac:dyDescent="0.25">
      <c r="A4" s="87"/>
      <c r="B4" s="87"/>
      <c r="C4" s="87"/>
      <c r="D4" s="113"/>
      <c r="E4" s="122"/>
      <c r="F4" s="122"/>
      <c r="G4" s="122"/>
      <c r="H4" s="114"/>
      <c r="I4" s="114"/>
      <c r="J4" s="63"/>
      <c r="K4" s="317"/>
      <c r="L4" s="317"/>
      <c r="M4" s="317"/>
      <c r="N4" s="317"/>
      <c r="O4" s="317"/>
    </row>
    <row r="5" spans="1:15" s="314" customFormat="1" ht="97.5" customHeight="1" thickBot="1" x14ac:dyDescent="0.3">
      <c r="A5" s="374" t="s">
        <v>8</v>
      </c>
      <c r="B5" s="374" t="s">
        <v>122</v>
      </c>
      <c r="C5" s="375" t="s">
        <v>123</v>
      </c>
      <c r="D5" s="376" t="s">
        <v>77</v>
      </c>
      <c r="E5" s="376" t="s">
        <v>124</v>
      </c>
      <c r="F5" s="376" t="s">
        <v>82</v>
      </c>
      <c r="G5" s="376" t="s">
        <v>109</v>
      </c>
      <c r="H5" s="377" t="s">
        <v>110</v>
      </c>
      <c r="I5" s="375" t="s">
        <v>125</v>
      </c>
      <c r="J5" s="375" t="s">
        <v>87</v>
      </c>
    </row>
    <row r="6" spans="1:15" ht="279.75" customHeight="1" x14ac:dyDescent="0.25">
      <c r="A6" s="41" t="s">
        <v>126</v>
      </c>
      <c r="B6" s="430" t="s">
        <v>127</v>
      </c>
      <c r="C6" s="71">
        <v>1</v>
      </c>
      <c r="D6" s="77">
        <v>11000</v>
      </c>
      <c r="E6" s="258">
        <f>Table47[[#This Row],[Unit Cost]]*Table47[[#This Row],[Qty]]</f>
        <v>11000</v>
      </c>
      <c r="F6" s="266">
        <v>0</v>
      </c>
      <c r="G6" s="266">
        <v>0</v>
      </c>
      <c r="H6" s="417" t="s">
        <v>128</v>
      </c>
      <c r="I6" s="418" t="s">
        <v>129</v>
      </c>
      <c r="J6" s="422" t="s">
        <v>130</v>
      </c>
      <c r="K6" s="317"/>
      <c r="L6" s="317"/>
      <c r="M6" s="317"/>
      <c r="N6" s="317"/>
      <c r="O6" s="317"/>
    </row>
    <row r="7" spans="1:15" x14ac:dyDescent="0.25">
      <c r="A7" s="42"/>
      <c r="B7" s="42"/>
      <c r="C7" s="47"/>
      <c r="D7" s="48"/>
      <c r="E7" s="264">
        <f>Table47[[#This Row],[Unit Cost]]*Table47[[#This Row],[Qty]]</f>
        <v>0</v>
      </c>
      <c r="F7" s="267"/>
      <c r="G7" s="267"/>
      <c r="H7" s="50"/>
      <c r="I7" s="45"/>
      <c r="J7" s="45"/>
      <c r="K7" s="317"/>
      <c r="L7" s="317"/>
      <c r="M7" s="317"/>
      <c r="N7" s="317"/>
      <c r="O7" s="317"/>
    </row>
    <row r="8" spans="1:15" x14ac:dyDescent="0.25">
      <c r="A8" s="42"/>
      <c r="B8" s="42"/>
      <c r="C8" s="47"/>
      <c r="D8" s="48"/>
      <c r="E8" s="264">
        <f>Table47[[#This Row],[Unit Cost]]*Table47[[#This Row],[Qty]]</f>
        <v>0</v>
      </c>
      <c r="F8" s="267"/>
      <c r="G8" s="267"/>
      <c r="H8" s="50"/>
      <c r="I8" s="45"/>
      <c r="J8" s="45"/>
      <c r="K8" s="317"/>
      <c r="L8" s="317"/>
      <c r="M8" s="317"/>
      <c r="N8" s="317"/>
      <c r="O8" s="317"/>
    </row>
    <row r="9" spans="1:15" x14ac:dyDescent="0.25">
      <c r="A9" s="42"/>
      <c r="B9" s="42"/>
      <c r="C9" s="47"/>
      <c r="D9" s="48"/>
      <c r="E9" s="264">
        <f>Table47[[#This Row],[Unit Cost]]*Table47[[#This Row],[Qty]]</f>
        <v>0</v>
      </c>
      <c r="F9" s="267"/>
      <c r="G9" s="267"/>
      <c r="H9" s="50"/>
      <c r="I9" s="45"/>
      <c r="J9" s="45"/>
      <c r="K9" s="317"/>
      <c r="L9" s="317"/>
      <c r="M9" s="317"/>
      <c r="N9" s="317"/>
      <c r="O9" s="317"/>
    </row>
    <row r="10" spans="1:15" x14ac:dyDescent="0.25">
      <c r="A10" s="42"/>
      <c r="B10" s="42"/>
      <c r="C10" s="47"/>
      <c r="D10" s="48"/>
      <c r="E10" s="264">
        <f>Table47[[#This Row],[Unit Cost]]*Table47[[#This Row],[Qty]]</f>
        <v>0</v>
      </c>
      <c r="F10" s="267"/>
      <c r="G10" s="267"/>
      <c r="H10" s="50"/>
      <c r="I10" s="45"/>
      <c r="J10" s="45"/>
      <c r="K10" s="317"/>
      <c r="L10" s="317"/>
      <c r="M10" s="317"/>
      <c r="N10" s="317"/>
      <c r="O10" s="317"/>
    </row>
    <row r="11" spans="1:15" x14ac:dyDescent="0.25">
      <c r="A11" s="42"/>
      <c r="B11" s="42"/>
      <c r="C11" s="47"/>
      <c r="D11" s="48"/>
      <c r="E11" s="264">
        <f>Table47[[#This Row],[Unit Cost]]*Table47[[#This Row],[Qty]]</f>
        <v>0</v>
      </c>
      <c r="F11" s="267"/>
      <c r="G11" s="267"/>
      <c r="H11" s="50"/>
      <c r="I11" s="45"/>
      <c r="J11" s="45"/>
      <c r="K11" s="317"/>
      <c r="L11" s="317"/>
      <c r="M11" s="317"/>
      <c r="N11" s="317"/>
      <c r="O11" s="317"/>
    </row>
    <row r="12" spans="1:15" x14ac:dyDescent="0.25">
      <c r="A12" s="42"/>
      <c r="B12" s="42"/>
      <c r="C12" s="47"/>
      <c r="D12" s="48"/>
      <c r="E12" s="264">
        <f>Table47[[#This Row],[Unit Cost]]*Table47[[#This Row],[Qty]]</f>
        <v>0</v>
      </c>
      <c r="F12" s="267"/>
      <c r="G12" s="267"/>
      <c r="H12" s="50"/>
      <c r="I12" s="45"/>
      <c r="J12" s="45"/>
      <c r="K12" s="317"/>
      <c r="L12" s="317"/>
      <c r="M12" s="317"/>
      <c r="N12" s="317"/>
      <c r="O12" s="317"/>
    </row>
    <row r="13" spans="1:15" x14ac:dyDescent="0.25">
      <c r="A13" s="42"/>
      <c r="B13" s="42"/>
      <c r="C13" s="47"/>
      <c r="D13" s="48"/>
      <c r="E13" s="264">
        <f>Table47[[#This Row],[Unit Cost]]*Table47[[#This Row],[Qty]]</f>
        <v>0</v>
      </c>
      <c r="F13" s="267"/>
      <c r="G13" s="267"/>
      <c r="H13" s="50"/>
      <c r="I13" s="45"/>
      <c r="J13" s="45"/>
      <c r="K13" s="317"/>
      <c r="L13" s="317"/>
      <c r="M13" s="317"/>
      <c r="N13" s="317"/>
      <c r="O13" s="317"/>
    </row>
    <row r="14" spans="1:15" x14ac:dyDescent="0.25">
      <c r="A14" s="42"/>
      <c r="B14" s="42"/>
      <c r="C14" s="47"/>
      <c r="D14" s="48"/>
      <c r="E14" s="264">
        <f>Table47[[#This Row],[Unit Cost]]*Table47[[#This Row],[Qty]]</f>
        <v>0</v>
      </c>
      <c r="F14" s="267"/>
      <c r="G14" s="267"/>
      <c r="H14" s="50"/>
      <c r="I14" s="45"/>
      <c r="J14" s="45"/>
      <c r="K14" s="317"/>
      <c r="L14" s="317"/>
      <c r="M14" s="317"/>
      <c r="N14" s="317"/>
      <c r="O14" s="317"/>
    </row>
    <row r="15" spans="1:15" x14ac:dyDescent="0.25">
      <c r="A15" s="67"/>
      <c r="B15" s="67"/>
      <c r="C15" s="72"/>
      <c r="D15" s="79"/>
      <c r="E15" s="265">
        <f>Table47[[#This Row],[Unit Cost]]*Table47[[#This Row],[Qty]]</f>
        <v>0</v>
      </c>
      <c r="F15" s="268"/>
      <c r="G15" s="268"/>
      <c r="H15" s="73"/>
      <c r="I15" s="69"/>
      <c r="J15" s="69"/>
      <c r="K15" s="317"/>
      <c r="L15" s="317"/>
      <c r="M15" s="317"/>
      <c r="N15" s="317"/>
      <c r="O15" s="317"/>
    </row>
    <row r="16" spans="1:15" ht="3.6" customHeight="1" thickBot="1" x14ac:dyDescent="0.3">
      <c r="A16" s="74"/>
      <c r="B16" s="175"/>
      <c r="C16" s="175"/>
      <c r="D16" s="179"/>
      <c r="E16" s="269"/>
      <c r="F16" s="269"/>
      <c r="G16" s="269"/>
      <c r="H16" s="329"/>
      <c r="I16" s="330"/>
      <c r="J16" s="63"/>
      <c r="K16" s="317"/>
      <c r="L16" s="317"/>
      <c r="M16" s="317"/>
      <c r="N16" s="317"/>
      <c r="O16" s="317"/>
    </row>
    <row r="17" spans="1:15" ht="18.600000000000001" customHeight="1" thickBot="1" x14ac:dyDescent="0.3">
      <c r="A17" s="557" t="s">
        <v>131</v>
      </c>
      <c r="B17" s="554"/>
      <c r="C17" s="554"/>
      <c r="D17" s="281"/>
      <c r="E17" s="247">
        <f>SUM(E6:E15)</f>
        <v>11000</v>
      </c>
      <c r="F17" s="247">
        <f>SUM(F6:F15)</f>
        <v>0</v>
      </c>
      <c r="G17" s="247">
        <f>SUM(G6:G15)</f>
        <v>0</v>
      </c>
      <c r="H17" s="162"/>
      <c r="I17" s="459"/>
      <c r="J17" s="459"/>
      <c r="K17" s="317"/>
      <c r="L17" s="317"/>
      <c r="M17" s="317"/>
      <c r="N17" s="317"/>
      <c r="O17" s="317"/>
    </row>
    <row r="18" spans="1:15" ht="13.8" thickBot="1" x14ac:dyDescent="0.3">
      <c r="A18" s="63"/>
      <c r="B18" s="63"/>
      <c r="C18" s="63"/>
      <c r="D18" s="63"/>
      <c r="E18" s="75"/>
      <c r="F18" s="75"/>
      <c r="G18" s="75"/>
      <c r="H18" s="66"/>
      <c r="I18" s="66"/>
      <c r="J18" s="63"/>
      <c r="K18" s="317"/>
      <c r="L18" s="317"/>
      <c r="M18" s="317"/>
      <c r="N18" s="317"/>
      <c r="O18" s="317"/>
    </row>
    <row r="19" spans="1:15" ht="17.850000000000001" customHeight="1" x14ac:dyDescent="0.25">
      <c r="A19" s="582" t="s">
        <v>132</v>
      </c>
      <c r="B19" s="583"/>
      <c r="C19" s="583"/>
      <c r="D19" s="583"/>
      <c r="E19" s="583"/>
      <c r="F19" s="583"/>
      <c r="G19" s="583"/>
      <c r="H19" s="583"/>
      <c r="I19" s="583"/>
      <c r="J19" s="584"/>
      <c r="K19" s="317"/>
      <c r="L19" s="317"/>
      <c r="M19" s="317"/>
      <c r="N19" s="317"/>
      <c r="O19" s="317"/>
    </row>
    <row r="20" spans="1:15" ht="40.5" customHeight="1" thickBot="1" x14ac:dyDescent="0.3">
      <c r="A20" s="585"/>
      <c r="B20" s="586"/>
      <c r="C20" s="586"/>
      <c r="D20" s="586"/>
      <c r="E20" s="586"/>
      <c r="F20" s="586"/>
      <c r="G20" s="586"/>
      <c r="H20" s="586"/>
      <c r="I20" s="586"/>
      <c r="J20" s="587"/>
      <c r="K20" s="317"/>
      <c r="L20" s="317"/>
      <c r="M20" s="317"/>
      <c r="N20" s="317"/>
      <c r="O20" s="317"/>
    </row>
    <row r="21" spans="1:15" x14ac:dyDescent="0.25">
      <c r="A21" s="63"/>
      <c r="B21" s="63"/>
      <c r="C21" s="63"/>
      <c r="D21" s="63"/>
      <c r="E21" s="75"/>
      <c r="F21" s="75"/>
      <c r="G21" s="75"/>
      <c r="H21" s="66"/>
      <c r="I21" s="66"/>
      <c r="J21" s="63"/>
      <c r="K21" s="317"/>
      <c r="L21" s="317"/>
      <c r="M21" s="317"/>
      <c r="N21" s="317"/>
      <c r="O21" s="317"/>
    </row>
  </sheetData>
  <sheetProtection formatCells="0" formatColumns="0" formatRows="0" insertRows="0" insertHyperlinks="0" deleteRows="0" sort="0" autoFilter="0"/>
  <protectedRanges>
    <protectedRange sqref="F6:G15" name="Range1"/>
  </protectedRanges>
  <mergeCells count="3">
    <mergeCell ref="A1:J2"/>
    <mergeCell ref="A3:J3"/>
    <mergeCell ref="A19:J20"/>
  </mergeCells>
  <pageMargins left="0.7" right="0.7" top="0.75" bottom="0.75" header="0.3" footer="0.3"/>
  <pageSetup orientation="portrait" r:id="rId1"/>
  <ignoredErrors>
    <ignoredError sqref="F17:G17" formulaRange="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DFA4-5C05-4B8A-A999-573E0D3AB75D}">
  <sheetPr>
    <tabColor theme="6" tint="0.39997558519241921"/>
  </sheetPr>
  <dimension ref="A1:O48"/>
  <sheetViews>
    <sheetView topLeftCell="G8" zoomScale="90" zoomScaleNormal="90" workbookViewId="0">
      <selection activeCell="J10" sqref="J10"/>
    </sheetView>
  </sheetViews>
  <sheetFormatPr defaultColWidth="9.44140625" defaultRowHeight="13.2" x14ac:dyDescent="0.25"/>
  <cols>
    <col min="1" max="1" width="40.5546875" style="2" customWidth="1"/>
    <col min="2" max="2" width="41.5546875" style="2" customWidth="1"/>
    <col min="3" max="3" width="16.5546875" style="2" customWidth="1"/>
    <col min="4" max="4" width="16.5546875" style="26" customWidth="1"/>
    <col min="5" max="5" width="16.5546875" style="27" customWidth="1"/>
    <col min="6" max="6" width="16.77734375" style="27" customWidth="1"/>
    <col min="7" max="7" width="16.5546875" style="27" customWidth="1"/>
    <col min="8" max="8" width="70.5546875" style="23" customWidth="1"/>
    <col min="9" max="9" width="70.5546875" style="22" customWidth="1"/>
    <col min="10" max="10" width="70.5546875" style="2" customWidth="1"/>
    <col min="11" max="11" width="67.5546875" style="320" customWidth="1"/>
    <col min="12" max="16384" width="9.44140625" style="320"/>
  </cols>
  <sheetData>
    <row r="1" spans="1:15" s="198" customFormat="1" ht="12.75" customHeight="1" x14ac:dyDescent="0.25">
      <c r="A1" s="671"/>
      <c r="B1" s="671"/>
      <c r="C1" s="671"/>
      <c r="D1" s="194"/>
      <c r="E1" s="194"/>
      <c r="F1" s="194"/>
      <c r="G1" s="194"/>
      <c r="H1" s="194"/>
      <c r="I1" s="556"/>
      <c r="J1" s="195"/>
      <c r="K1" s="195"/>
      <c r="L1" s="195"/>
    </row>
    <row r="2" spans="1:15" s="319" customFormat="1" ht="24.6" customHeight="1" thickBot="1" x14ac:dyDescent="0.3">
      <c r="A2" s="652" t="s">
        <v>22</v>
      </c>
      <c r="B2" s="652"/>
      <c r="C2" s="652"/>
      <c r="D2" s="652"/>
      <c r="E2" s="652"/>
      <c r="F2" s="652"/>
      <c r="G2" s="652"/>
      <c r="H2" s="652"/>
      <c r="I2" s="652"/>
      <c r="J2" s="652"/>
      <c r="K2" s="315"/>
      <c r="L2" s="315"/>
      <c r="M2" s="315"/>
      <c r="N2" s="315"/>
      <c r="O2" s="315"/>
    </row>
    <row r="3" spans="1:15" ht="301.35000000000002" customHeight="1" thickBot="1" x14ac:dyDescent="0.3">
      <c r="A3" s="641" t="s">
        <v>133</v>
      </c>
      <c r="B3" s="657"/>
      <c r="C3" s="657"/>
      <c r="D3" s="657"/>
      <c r="E3" s="657"/>
      <c r="F3" s="657"/>
      <c r="G3" s="657"/>
      <c r="H3" s="657"/>
      <c r="I3" s="657"/>
      <c r="J3" s="658"/>
      <c r="K3" s="317"/>
      <c r="L3" s="317"/>
      <c r="M3" s="317"/>
      <c r="N3" s="317"/>
      <c r="O3" s="317"/>
    </row>
    <row r="4" spans="1:15" hidden="1" x14ac:dyDescent="0.25">
      <c r="A4" s="87"/>
      <c r="B4" s="87"/>
      <c r="C4" s="113"/>
      <c r="D4" s="122"/>
      <c r="E4" s="123"/>
      <c r="F4" s="123"/>
      <c r="G4" s="123"/>
      <c r="H4" s="114"/>
      <c r="I4" s="124"/>
      <c r="J4" s="63"/>
      <c r="K4" s="317"/>
      <c r="L4" s="317"/>
      <c r="M4" s="317"/>
      <c r="N4" s="317"/>
      <c r="O4" s="317"/>
    </row>
    <row r="5" spans="1:15" s="314" customFormat="1" ht="81.75" customHeight="1" thickBot="1" x14ac:dyDescent="0.3">
      <c r="A5" s="374" t="s">
        <v>8</v>
      </c>
      <c r="B5" s="368" t="s">
        <v>134</v>
      </c>
      <c r="C5" s="378" t="s">
        <v>123</v>
      </c>
      <c r="D5" s="379" t="s">
        <v>135</v>
      </c>
      <c r="E5" s="371" t="s">
        <v>124</v>
      </c>
      <c r="F5" s="371" t="s">
        <v>108</v>
      </c>
      <c r="G5" s="371" t="s">
        <v>109</v>
      </c>
      <c r="H5" s="369" t="s">
        <v>110</v>
      </c>
      <c r="I5" s="373" t="s">
        <v>125</v>
      </c>
      <c r="J5" s="378" t="s">
        <v>87</v>
      </c>
    </row>
    <row r="6" spans="1:15" ht="267" customHeight="1" x14ac:dyDescent="0.25">
      <c r="A6" s="41" t="s">
        <v>136</v>
      </c>
      <c r="B6" s="41" t="s">
        <v>137</v>
      </c>
      <c r="C6" s="71">
        <v>1</v>
      </c>
      <c r="D6" s="77">
        <v>7500</v>
      </c>
      <c r="E6" s="270">
        <f t="shared" ref="E6:E13" si="0">C6*D6</f>
        <v>7500</v>
      </c>
      <c r="F6" s="272">
        <v>0</v>
      </c>
      <c r="G6" s="266">
        <v>0</v>
      </c>
      <c r="H6" s="517" t="s">
        <v>138</v>
      </c>
      <c r="I6" s="61" t="s">
        <v>139</v>
      </c>
      <c r="J6" s="533" t="s">
        <v>140</v>
      </c>
      <c r="K6" s="317"/>
      <c r="L6" s="317"/>
      <c r="M6" s="317"/>
      <c r="N6" s="317"/>
      <c r="O6" s="317"/>
    </row>
    <row r="7" spans="1:15" ht="399" customHeight="1" x14ac:dyDescent="0.25">
      <c r="A7" s="42" t="s">
        <v>141</v>
      </c>
      <c r="B7" s="85" t="s">
        <v>142</v>
      </c>
      <c r="C7" s="47">
        <v>1</v>
      </c>
      <c r="D7" s="48">
        <v>1500</v>
      </c>
      <c r="E7" s="258">
        <f t="shared" si="0"/>
        <v>1500</v>
      </c>
      <c r="F7" s="266">
        <v>600</v>
      </c>
      <c r="G7" s="266">
        <v>0</v>
      </c>
      <c r="H7" s="402" t="s">
        <v>143</v>
      </c>
      <c r="I7" s="518" t="s">
        <v>144</v>
      </c>
      <c r="J7" s="533" t="s">
        <v>145</v>
      </c>
      <c r="K7" s="317"/>
      <c r="L7" s="317"/>
      <c r="M7" s="317"/>
      <c r="N7" s="317"/>
      <c r="O7" s="317"/>
    </row>
    <row r="8" spans="1:15" ht="190.05" customHeight="1" x14ac:dyDescent="0.25">
      <c r="A8" s="146" t="s">
        <v>146</v>
      </c>
      <c r="B8" s="42" t="s">
        <v>147</v>
      </c>
      <c r="C8" s="47">
        <v>1</v>
      </c>
      <c r="D8" s="48">
        <v>549</v>
      </c>
      <c r="E8" s="258">
        <f t="shared" si="0"/>
        <v>549</v>
      </c>
      <c r="F8" s="266">
        <v>0</v>
      </c>
      <c r="G8" s="266">
        <v>0</v>
      </c>
      <c r="H8" s="403" t="s">
        <v>143</v>
      </c>
      <c r="I8" s="163" t="s">
        <v>148</v>
      </c>
      <c r="J8" s="534" t="s">
        <v>149</v>
      </c>
      <c r="K8" s="317"/>
      <c r="L8" s="317"/>
      <c r="M8" s="317"/>
      <c r="N8" s="317"/>
      <c r="O8" s="317"/>
    </row>
    <row r="9" spans="1:15" ht="207.6" customHeight="1" x14ac:dyDescent="0.25">
      <c r="A9" s="42" t="s">
        <v>150</v>
      </c>
      <c r="B9" s="42" t="s">
        <v>151</v>
      </c>
      <c r="C9" s="47">
        <v>1</v>
      </c>
      <c r="D9" s="48">
        <v>200</v>
      </c>
      <c r="E9" s="258">
        <f t="shared" si="0"/>
        <v>200</v>
      </c>
      <c r="F9" s="266">
        <v>0</v>
      </c>
      <c r="G9" s="266">
        <v>0</v>
      </c>
      <c r="H9" s="98" t="s">
        <v>143</v>
      </c>
      <c r="I9" s="61" t="s">
        <v>152</v>
      </c>
      <c r="J9" s="533" t="s">
        <v>153</v>
      </c>
      <c r="K9" s="317"/>
      <c r="L9" s="317"/>
      <c r="M9" s="317"/>
      <c r="N9" s="317"/>
      <c r="O9" s="317"/>
    </row>
    <row r="10" spans="1:15" ht="287.10000000000002" customHeight="1" x14ac:dyDescent="0.25">
      <c r="A10" s="42" t="s">
        <v>154</v>
      </c>
      <c r="B10" s="42" t="s">
        <v>155</v>
      </c>
      <c r="C10" s="47">
        <v>1</v>
      </c>
      <c r="D10" s="48">
        <v>522.62</v>
      </c>
      <c r="E10" s="258">
        <f>C10*D10</f>
        <v>522.62</v>
      </c>
      <c r="F10" s="266">
        <v>0</v>
      </c>
      <c r="G10" s="266">
        <v>0</v>
      </c>
      <c r="H10" s="98" t="s">
        <v>143</v>
      </c>
      <c r="I10" s="61" t="s">
        <v>156</v>
      </c>
      <c r="J10" s="533" t="s">
        <v>157</v>
      </c>
      <c r="K10" s="317"/>
      <c r="L10" s="317"/>
      <c r="M10" s="317"/>
      <c r="N10" s="317"/>
      <c r="O10" s="317"/>
    </row>
    <row r="11" spans="1:15" x14ac:dyDescent="0.25">
      <c r="A11" s="42"/>
      <c r="B11" s="42"/>
      <c r="C11" s="47"/>
      <c r="D11" s="48"/>
      <c r="E11" s="258">
        <f t="shared" si="0"/>
        <v>0</v>
      </c>
      <c r="F11" s="266"/>
      <c r="G11" s="266"/>
      <c r="H11" s="50"/>
      <c r="I11" s="61"/>
      <c r="J11" s="61"/>
      <c r="K11" s="317"/>
      <c r="L11" s="317"/>
      <c r="M11" s="317"/>
      <c r="N11" s="317"/>
      <c r="O11" s="317"/>
    </row>
    <row r="12" spans="1:15" x14ac:dyDescent="0.25">
      <c r="A12" s="42"/>
      <c r="B12" s="42"/>
      <c r="C12" s="47"/>
      <c r="D12" s="48"/>
      <c r="E12" s="258">
        <f t="shared" si="0"/>
        <v>0</v>
      </c>
      <c r="F12" s="266"/>
      <c r="G12" s="266"/>
      <c r="H12" s="50"/>
      <c r="I12" s="45"/>
      <c r="J12" s="45"/>
      <c r="K12" s="317"/>
      <c r="L12" s="317"/>
      <c r="M12" s="317"/>
      <c r="N12" s="317"/>
      <c r="O12" s="317"/>
    </row>
    <row r="13" spans="1:15" ht="13.8" thickBot="1" x14ac:dyDescent="0.3">
      <c r="A13" s="67"/>
      <c r="B13" s="67"/>
      <c r="C13" s="72"/>
      <c r="D13" s="79"/>
      <c r="E13" s="271">
        <f t="shared" si="0"/>
        <v>0</v>
      </c>
      <c r="F13" s="273"/>
      <c r="G13" s="273"/>
      <c r="H13" s="73"/>
      <c r="I13" s="69"/>
      <c r="J13" s="69"/>
      <c r="K13" s="317"/>
      <c r="L13" s="317"/>
      <c r="M13" s="317"/>
      <c r="N13" s="317"/>
      <c r="O13" s="317"/>
    </row>
    <row r="14" spans="1:15" ht="13.8" hidden="1" thickBot="1" x14ac:dyDescent="0.3">
      <c r="A14" s="672" t="s">
        <v>158</v>
      </c>
      <c r="B14" s="673"/>
      <c r="C14" s="674"/>
      <c r="D14" s="80"/>
      <c r="E14" s="81"/>
      <c r="F14" s="81"/>
      <c r="G14" s="81"/>
      <c r="H14" s="46">
        <f>ROUND(SUM(E6:E13),0)</f>
        <v>10272</v>
      </c>
      <c r="I14" s="82"/>
      <c r="J14" s="63"/>
      <c r="K14" s="317"/>
      <c r="L14" s="317"/>
      <c r="M14" s="317"/>
      <c r="N14" s="317"/>
      <c r="O14" s="317"/>
    </row>
    <row r="15" spans="1:15" s="314" customFormat="1" ht="14.4" hidden="1" thickBot="1" x14ac:dyDescent="0.3">
      <c r="A15" s="659" t="s">
        <v>159</v>
      </c>
      <c r="B15" s="660"/>
      <c r="C15" s="660"/>
      <c r="D15" s="660"/>
      <c r="E15" s="660"/>
      <c r="F15" s="660"/>
      <c r="G15" s="660"/>
      <c r="H15" s="660"/>
      <c r="I15" s="660"/>
      <c r="J15" s="19"/>
    </row>
    <row r="16" spans="1:15" ht="13.8" hidden="1" thickBot="1" x14ac:dyDescent="0.3">
      <c r="A16" s="83"/>
      <c r="B16" s="176"/>
      <c r="C16" s="17"/>
      <c r="D16" s="71"/>
      <c r="E16" s="77"/>
      <c r="F16" s="77"/>
      <c r="G16" s="77"/>
      <c r="H16" s="49">
        <f>D16*E16</f>
        <v>0</v>
      </c>
      <c r="I16" s="78"/>
      <c r="J16" s="63"/>
      <c r="K16" s="317"/>
      <c r="L16" s="317"/>
      <c r="M16" s="317"/>
      <c r="N16" s="317"/>
      <c r="O16" s="317"/>
    </row>
    <row r="17" spans="1:15" ht="13.8" hidden="1" thickBot="1" x14ac:dyDescent="0.3">
      <c r="A17" s="84"/>
      <c r="B17" s="176"/>
      <c r="C17" s="85"/>
      <c r="D17" s="71"/>
      <c r="E17" s="77"/>
      <c r="F17" s="77"/>
      <c r="G17" s="77"/>
      <c r="H17" s="49">
        <f>D17*E17</f>
        <v>0</v>
      </c>
      <c r="I17" s="78"/>
      <c r="J17" s="63"/>
      <c r="K17" s="317"/>
      <c r="L17" s="317"/>
      <c r="M17" s="317"/>
      <c r="N17" s="317"/>
      <c r="O17" s="317"/>
    </row>
    <row r="18" spans="1:15" ht="13.8" hidden="1" thickBot="1" x14ac:dyDescent="0.3">
      <c r="A18" s="84"/>
      <c r="B18" s="177"/>
      <c r="C18" s="86"/>
      <c r="D18" s="47"/>
      <c r="E18" s="48"/>
      <c r="F18" s="48"/>
      <c r="G18" s="48"/>
      <c r="H18" s="44">
        <f t="shared" ref="H18:H23" si="1">D18*E18</f>
        <v>0</v>
      </c>
      <c r="I18" s="50"/>
      <c r="J18" s="63"/>
      <c r="K18" s="317"/>
      <c r="L18" s="317"/>
      <c r="M18" s="317"/>
      <c r="N18" s="317"/>
      <c r="O18" s="321"/>
    </row>
    <row r="19" spans="1:15" ht="13.8" hidden="1" thickBot="1" x14ac:dyDescent="0.3">
      <c r="A19" s="84"/>
      <c r="B19" s="177"/>
      <c r="C19" s="86"/>
      <c r="D19" s="47"/>
      <c r="E19" s="48"/>
      <c r="F19" s="48"/>
      <c r="G19" s="48"/>
      <c r="H19" s="44">
        <f t="shared" si="1"/>
        <v>0</v>
      </c>
      <c r="I19" s="50"/>
      <c r="J19" s="63"/>
      <c r="K19" s="317"/>
      <c r="L19" s="317"/>
      <c r="M19" s="317"/>
      <c r="N19" s="317"/>
      <c r="O19" s="317"/>
    </row>
    <row r="20" spans="1:15" ht="13.8" hidden="1" thickBot="1" x14ac:dyDescent="0.3">
      <c r="A20" s="84"/>
      <c r="B20" s="177"/>
      <c r="C20" s="86"/>
      <c r="D20" s="47"/>
      <c r="E20" s="48"/>
      <c r="F20" s="48"/>
      <c r="G20" s="48"/>
      <c r="H20" s="44">
        <f t="shared" si="1"/>
        <v>0</v>
      </c>
      <c r="I20" s="50"/>
      <c r="J20" s="63"/>
      <c r="K20" s="317"/>
      <c r="L20" s="317"/>
      <c r="M20" s="317"/>
      <c r="N20" s="317"/>
      <c r="O20" s="317"/>
    </row>
    <row r="21" spans="1:15" ht="13.8" hidden="1" thickBot="1" x14ac:dyDescent="0.3">
      <c r="A21" s="84"/>
      <c r="B21" s="177"/>
      <c r="C21" s="86"/>
      <c r="D21" s="47"/>
      <c r="E21" s="48"/>
      <c r="F21" s="48"/>
      <c r="G21" s="48"/>
      <c r="H21" s="44">
        <f t="shared" si="1"/>
        <v>0</v>
      </c>
      <c r="I21" s="50"/>
      <c r="J21" s="63"/>
      <c r="K21" s="317"/>
      <c r="L21" s="317"/>
      <c r="M21" s="317"/>
      <c r="N21" s="317"/>
      <c r="O21" s="317"/>
    </row>
    <row r="22" spans="1:15" ht="13.8" hidden="1" thickBot="1" x14ac:dyDescent="0.3">
      <c r="A22" s="84"/>
      <c r="B22" s="177"/>
      <c r="C22" s="86"/>
      <c r="D22" s="47"/>
      <c r="E22" s="48"/>
      <c r="F22" s="48"/>
      <c r="G22" s="48"/>
      <c r="H22" s="44">
        <f t="shared" si="1"/>
        <v>0</v>
      </c>
      <c r="I22" s="50"/>
      <c r="J22" s="63"/>
      <c r="K22" s="317"/>
      <c r="L22" s="317"/>
      <c r="M22" s="317"/>
      <c r="N22" s="317"/>
      <c r="O22" s="317"/>
    </row>
    <row r="23" spans="1:15" ht="13.8" hidden="1" thickBot="1" x14ac:dyDescent="0.3">
      <c r="A23" s="88"/>
      <c r="B23" s="178"/>
      <c r="C23" s="89"/>
      <c r="D23" s="72"/>
      <c r="E23" s="79"/>
      <c r="F23" s="79"/>
      <c r="G23" s="79"/>
      <c r="H23" s="68">
        <f t="shared" si="1"/>
        <v>0</v>
      </c>
      <c r="I23" s="73"/>
      <c r="J23" s="63"/>
      <c r="K23" s="317"/>
      <c r="L23" s="317"/>
      <c r="M23" s="317"/>
      <c r="N23" s="317"/>
      <c r="O23" s="317"/>
    </row>
    <row r="24" spans="1:15" ht="13.8" hidden="1" thickBot="1" x14ac:dyDescent="0.3">
      <c r="A24" s="661" t="s">
        <v>160</v>
      </c>
      <c r="B24" s="662"/>
      <c r="C24" s="663"/>
      <c r="D24" s="460"/>
      <c r="E24" s="461"/>
      <c r="F24" s="461"/>
      <c r="G24" s="461"/>
      <c r="H24" s="462">
        <f>ROUND(SUM(H16:H23),0)</f>
        <v>0</v>
      </c>
      <c r="I24" s="463"/>
      <c r="J24" s="63"/>
      <c r="K24" s="317"/>
      <c r="L24" s="317"/>
      <c r="M24" s="317"/>
      <c r="N24" s="317"/>
      <c r="O24" s="317"/>
    </row>
    <row r="25" spans="1:15" s="314" customFormat="1" ht="14.4" hidden="1" thickBot="1" x14ac:dyDescent="0.3">
      <c r="A25" s="659" t="s">
        <v>161</v>
      </c>
      <c r="B25" s="660"/>
      <c r="C25" s="660"/>
      <c r="D25" s="660"/>
      <c r="E25" s="660"/>
      <c r="F25" s="660"/>
      <c r="G25" s="660"/>
      <c r="H25" s="660"/>
      <c r="I25" s="660"/>
      <c r="J25" s="19"/>
    </row>
    <row r="26" spans="1:15" ht="13.8" hidden="1" thickBot="1" x14ac:dyDescent="0.3">
      <c r="A26" s="83"/>
      <c r="B26" s="176"/>
      <c r="C26" s="18"/>
      <c r="D26" s="71"/>
      <c r="E26" s="77"/>
      <c r="F26" s="77"/>
      <c r="G26" s="77"/>
      <c r="H26" s="49">
        <f>D26*E26</f>
        <v>0</v>
      </c>
      <c r="I26" s="78"/>
      <c r="J26" s="63"/>
      <c r="K26" s="317"/>
      <c r="L26" s="317"/>
      <c r="M26" s="317"/>
      <c r="N26" s="317"/>
      <c r="O26" s="317"/>
    </row>
    <row r="27" spans="1:15" ht="13.8" hidden="1" thickBot="1" x14ac:dyDescent="0.3">
      <c r="A27" s="84"/>
      <c r="B27" s="176"/>
      <c r="C27" s="41"/>
      <c r="D27" s="71"/>
      <c r="E27" s="77"/>
      <c r="F27" s="77"/>
      <c r="G27" s="77"/>
      <c r="H27" s="49">
        <f>D27*E27</f>
        <v>0</v>
      </c>
      <c r="I27" s="78"/>
      <c r="J27" s="63"/>
      <c r="K27" s="317"/>
      <c r="L27" s="317"/>
      <c r="M27" s="317"/>
      <c r="N27" s="317"/>
      <c r="O27" s="317"/>
    </row>
    <row r="28" spans="1:15" ht="13.8" hidden="1" thickBot="1" x14ac:dyDescent="0.3">
      <c r="A28" s="84"/>
      <c r="B28" s="177"/>
      <c r="C28" s="42"/>
      <c r="D28" s="47"/>
      <c r="E28" s="48"/>
      <c r="F28" s="48"/>
      <c r="G28" s="48"/>
      <c r="H28" s="44">
        <f t="shared" ref="H28:H33" si="2">D28*E28</f>
        <v>0</v>
      </c>
      <c r="I28" s="50"/>
      <c r="J28" s="63"/>
      <c r="K28" s="317"/>
      <c r="L28" s="317"/>
      <c r="M28" s="317"/>
      <c r="N28" s="317"/>
      <c r="O28" s="317"/>
    </row>
    <row r="29" spans="1:15" ht="13.8" hidden="1" thickBot="1" x14ac:dyDescent="0.3">
      <c r="A29" s="84"/>
      <c r="B29" s="177"/>
      <c r="C29" s="42"/>
      <c r="D29" s="47"/>
      <c r="E29" s="48"/>
      <c r="F29" s="48"/>
      <c r="G29" s="48"/>
      <c r="H29" s="44">
        <f t="shared" si="2"/>
        <v>0</v>
      </c>
      <c r="I29" s="50"/>
      <c r="J29" s="63"/>
      <c r="K29" s="317"/>
      <c r="L29" s="317"/>
      <c r="M29" s="317"/>
      <c r="N29" s="317"/>
      <c r="O29" s="317"/>
    </row>
    <row r="30" spans="1:15" ht="13.8" hidden="1" thickBot="1" x14ac:dyDescent="0.3">
      <c r="A30" s="84"/>
      <c r="B30" s="177"/>
      <c r="C30" s="42"/>
      <c r="D30" s="47"/>
      <c r="E30" s="48"/>
      <c r="F30" s="48"/>
      <c r="G30" s="48"/>
      <c r="H30" s="44">
        <f t="shared" si="2"/>
        <v>0</v>
      </c>
      <c r="I30" s="50"/>
      <c r="J30" s="63"/>
      <c r="K30" s="317"/>
      <c r="L30" s="317"/>
      <c r="M30" s="317"/>
      <c r="N30" s="317"/>
      <c r="O30" s="317"/>
    </row>
    <row r="31" spans="1:15" ht="13.8" hidden="1" thickBot="1" x14ac:dyDescent="0.3">
      <c r="A31" s="84"/>
      <c r="B31" s="177"/>
      <c r="C31" s="42"/>
      <c r="D31" s="47"/>
      <c r="E31" s="48"/>
      <c r="F31" s="48"/>
      <c r="G31" s="48"/>
      <c r="H31" s="44">
        <f t="shared" si="2"/>
        <v>0</v>
      </c>
      <c r="I31" s="50"/>
      <c r="J31" s="63"/>
      <c r="K31" s="317"/>
      <c r="L31" s="317"/>
      <c r="M31" s="317"/>
      <c r="N31" s="317"/>
      <c r="O31" s="317"/>
    </row>
    <row r="32" spans="1:15" ht="13.8" hidden="1" thickBot="1" x14ac:dyDescent="0.3">
      <c r="A32" s="84"/>
      <c r="B32" s="177"/>
      <c r="C32" s="42"/>
      <c r="D32" s="47"/>
      <c r="E32" s="48"/>
      <c r="F32" s="48"/>
      <c r="G32" s="48"/>
      <c r="H32" s="44">
        <f t="shared" si="2"/>
        <v>0</v>
      </c>
      <c r="I32" s="50"/>
      <c r="J32" s="63"/>
      <c r="K32" s="317"/>
      <c r="L32" s="317"/>
      <c r="M32" s="317"/>
      <c r="N32" s="317"/>
      <c r="O32" s="317"/>
    </row>
    <row r="33" spans="1:15" ht="13.8" hidden="1" thickBot="1" x14ac:dyDescent="0.3">
      <c r="A33" s="88"/>
      <c r="B33" s="178"/>
      <c r="C33" s="67"/>
      <c r="D33" s="72"/>
      <c r="E33" s="79"/>
      <c r="F33" s="79"/>
      <c r="G33" s="79"/>
      <c r="H33" s="68">
        <f t="shared" si="2"/>
        <v>0</v>
      </c>
      <c r="I33" s="73"/>
      <c r="J33" s="63"/>
      <c r="K33" s="317"/>
      <c r="L33" s="317"/>
      <c r="M33" s="317"/>
      <c r="N33" s="317"/>
      <c r="O33" s="317"/>
    </row>
    <row r="34" spans="1:15" ht="13.8" hidden="1" thickBot="1" x14ac:dyDescent="0.3">
      <c r="A34" s="661" t="s">
        <v>162</v>
      </c>
      <c r="B34" s="662"/>
      <c r="C34" s="663"/>
      <c r="D34" s="460"/>
      <c r="E34" s="461"/>
      <c r="F34" s="461"/>
      <c r="G34" s="461"/>
      <c r="H34" s="462">
        <f>ROUND(SUM(H26:H33),0)</f>
        <v>0</v>
      </c>
      <c r="I34" s="463"/>
      <c r="J34" s="63"/>
      <c r="K34" s="317"/>
      <c r="L34" s="317"/>
      <c r="M34" s="317"/>
      <c r="N34" s="317"/>
      <c r="O34" s="317"/>
    </row>
    <row r="35" spans="1:15" ht="7.5" customHeight="1" thickBot="1" x14ac:dyDescent="0.3">
      <c r="A35" s="331"/>
      <c r="B35" s="464"/>
      <c r="C35" s="408"/>
      <c r="D35" s="464"/>
      <c r="E35" s="465"/>
      <c r="F35" s="465"/>
      <c r="G35" s="465"/>
      <c r="H35" s="409"/>
      <c r="I35" s="466"/>
      <c r="J35" s="63"/>
      <c r="K35" s="317"/>
      <c r="L35" s="317"/>
      <c r="M35" s="317"/>
      <c r="N35" s="317"/>
      <c r="O35" s="317"/>
    </row>
    <row r="36" spans="1:15" s="314" customFormat="1" ht="14.4" thickBot="1" x14ac:dyDescent="0.3">
      <c r="A36" s="664" t="s">
        <v>163</v>
      </c>
      <c r="B36" s="653"/>
      <c r="C36" s="653"/>
      <c r="D36" s="653"/>
      <c r="E36" s="247">
        <f>SUM(E6:E13)</f>
        <v>10271.620000000001</v>
      </c>
      <c r="F36" s="247">
        <f>SUM(F6:F13)</f>
        <v>600</v>
      </c>
      <c r="G36" s="247">
        <f>SUM(G6:G13)</f>
        <v>0</v>
      </c>
      <c r="H36" s="411"/>
      <c r="I36" s="467"/>
      <c r="J36" s="165"/>
    </row>
    <row r="37" spans="1:15" ht="13.8" thickBot="1" x14ac:dyDescent="0.3">
      <c r="A37" s="63"/>
      <c r="B37" s="63"/>
      <c r="C37" s="63"/>
      <c r="D37" s="75"/>
      <c r="E37" s="76"/>
      <c r="F37" s="76"/>
      <c r="G37" s="76"/>
      <c r="H37" s="66"/>
      <c r="I37" s="64"/>
      <c r="J37" s="63"/>
      <c r="K37" s="317"/>
      <c r="L37" s="317"/>
      <c r="M37" s="317"/>
      <c r="N37" s="317"/>
      <c r="O37" s="317"/>
    </row>
    <row r="38" spans="1:15" ht="11.25" customHeight="1" x14ac:dyDescent="0.25">
      <c r="A38" s="665" t="s">
        <v>36</v>
      </c>
      <c r="B38" s="666"/>
      <c r="C38" s="666"/>
      <c r="D38" s="666"/>
      <c r="E38" s="666"/>
      <c r="F38" s="666"/>
      <c r="G38" s="666"/>
      <c r="H38" s="666"/>
      <c r="I38" s="666"/>
      <c r="J38" s="667"/>
      <c r="K38" s="317"/>
      <c r="L38" s="317"/>
      <c r="M38" s="317"/>
      <c r="N38" s="317"/>
      <c r="O38" s="317"/>
    </row>
    <row r="39" spans="1:15" ht="35.1" customHeight="1" thickBot="1" x14ac:dyDescent="0.3">
      <c r="A39" s="668"/>
      <c r="B39" s="669"/>
      <c r="C39" s="669"/>
      <c r="D39" s="669"/>
      <c r="E39" s="669"/>
      <c r="F39" s="669"/>
      <c r="G39" s="669"/>
      <c r="H39" s="669"/>
      <c r="I39" s="669"/>
      <c r="J39" s="670"/>
      <c r="K39" s="317"/>
      <c r="L39" s="317"/>
      <c r="M39" s="317"/>
      <c r="N39" s="317"/>
      <c r="O39" s="317"/>
    </row>
    <row r="47" spans="1:15" x14ac:dyDescent="0.25">
      <c r="A47" s="63"/>
      <c r="B47" s="63"/>
      <c r="C47" s="63"/>
      <c r="D47" s="75"/>
      <c r="E47" s="90"/>
      <c r="F47" s="90"/>
      <c r="G47" s="90"/>
      <c r="H47" s="66"/>
      <c r="I47" s="64"/>
      <c r="J47" s="63"/>
      <c r="K47" s="317"/>
      <c r="L47" s="317"/>
      <c r="M47" s="317"/>
      <c r="N47" s="317"/>
      <c r="O47" s="317"/>
    </row>
    <row r="48" spans="1:15" x14ac:dyDescent="0.25">
      <c r="A48" s="63"/>
      <c r="B48" s="63"/>
      <c r="C48" s="63"/>
      <c r="D48" s="75"/>
      <c r="E48" s="76"/>
      <c r="F48" s="76"/>
      <c r="G48" s="76"/>
      <c r="H48" s="66"/>
      <c r="I48" s="64"/>
      <c r="J48" s="63"/>
      <c r="K48" s="317"/>
      <c r="L48" s="317"/>
      <c r="M48" s="317"/>
      <c r="N48" s="317"/>
      <c r="O48" s="317"/>
    </row>
  </sheetData>
  <sheetProtection formatCells="0" formatColumns="0" formatRows="0" insertRows="0" insertHyperlinks="0" deleteRows="0" sort="0" autoFilter="0"/>
  <protectedRanges>
    <protectedRange sqref="F6:G13" name="Range1"/>
  </protectedRanges>
  <mergeCells count="10">
    <mergeCell ref="A1:C1"/>
    <mergeCell ref="A2:J2"/>
    <mergeCell ref="A3:J3"/>
    <mergeCell ref="A14:C14"/>
    <mergeCell ref="A15:I15"/>
    <mergeCell ref="A25:I25"/>
    <mergeCell ref="A34:C34"/>
    <mergeCell ref="A36:D36"/>
    <mergeCell ref="A38:J39"/>
    <mergeCell ref="A24:C24"/>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7C67A-DC4D-4E20-A8C0-C9D25EA73C0D}">
  <sheetPr>
    <tabColor theme="6" tint="0.39997558519241921"/>
  </sheetPr>
  <dimension ref="A1:I46"/>
  <sheetViews>
    <sheetView topLeftCell="A36" zoomScale="90" zoomScaleNormal="90" workbookViewId="0">
      <selection activeCell="A41" sqref="A41:H42"/>
    </sheetView>
  </sheetViews>
  <sheetFormatPr defaultColWidth="9.44140625" defaultRowHeight="13.2" x14ac:dyDescent="0.25"/>
  <cols>
    <col min="1" max="2" width="40.5546875" style="2" customWidth="1"/>
    <col min="3" max="5" width="70.5546875" style="2" customWidth="1"/>
    <col min="6" max="6" width="16.77734375" style="26" customWidth="1"/>
    <col min="7" max="8" width="16.77734375" style="172" customWidth="1"/>
    <col min="9" max="16384" width="9.44140625" style="320"/>
  </cols>
  <sheetData>
    <row r="1" spans="1:9" s="198" customFormat="1" ht="12.75" customHeight="1" x14ac:dyDescent="0.25">
      <c r="A1" s="556"/>
      <c r="B1" s="556"/>
      <c r="C1" s="556"/>
      <c r="D1" s="556"/>
      <c r="E1" s="556"/>
      <c r="F1" s="196"/>
      <c r="G1" s="196"/>
      <c r="H1" s="196"/>
    </row>
    <row r="2" spans="1:9" s="316" customFormat="1" ht="26.85" customHeight="1" thickBot="1" x14ac:dyDescent="0.3">
      <c r="A2" s="683" t="s">
        <v>23</v>
      </c>
      <c r="B2" s="683"/>
      <c r="C2" s="683"/>
      <c r="D2" s="683"/>
      <c r="E2" s="683"/>
      <c r="F2" s="683"/>
      <c r="G2" s="197"/>
      <c r="H2" s="197"/>
    </row>
    <row r="3" spans="1:9" ht="349.35" customHeight="1" thickBot="1" x14ac:dyDescent="0.3">
      <c r="A3" s="684" t="s">
        <v>164</v>
      </c>
      <c r="B3" s="657"/>
      <c r="C3" s="657"/>
      <c r="D3" s="657"/>
      <c r="E3" s="657"/>
      <c r="F3" s="657"/>
      <c r="G3" s="657"/>
      <c r="H3" s="658"/>
      <c r="I3" s="317"/>
    </row>
    <row r="4" spans="1:9" ht="7.5" hidden="1" customHeight="1" thickBot="1" x14ac:dyDescent="0.3">
      <c r="A4" s="87"/>
      <c r="B4" s="87"/>
      <c r="C4" s="117"/>
      <c r="D4" s="117"/>
      <c r="E4" s="117"/>
      <c r="F4" s="118"/>
      <c r="G4" s="118"/>
      <c r="H4" s="118"/>
      <c r="I4" s="317"/>
    </row>
    <row r="5" spans="1:9" ht="21.75" customHeight="1" x14ac:dyDescent="0.25">
      <c r="A5" s="685" t="s">
        <v>165</v>
      </c>
      <c r="B5" s="685" t="s">
        <v>166</v>
      </c>
      <c r="C5" s="685" t="s">
        <v>167</v>
      </c>
      <c r="D5" s="685" t="s">
        <v>168</v>
      </c>
      <c r="E5" s="560"/>
      <c r="F5" s="687" t="s">
        <v>169</v>
      </c>
      <c r="G5" s="687" t="s">
        <v>108</v>
      </c>
      <c r="H5" s="687" t="s">
        <v>170</v>
      </c>
      <c r="I5" s="317"/>
    </row>
    <row r="6" spans="1:9" ht="65.099999999999994" customHeight="1" thickBot="1" x14ac:dyDescent="0.3">
      <c r="A6" s="686"/>
      <c r="B6" s="686"/>
      <c r="C6" s="686"/>
      <c r="D6" s="686"/>
      <c r="E6" s="561" t="s">
        <v>87</v>
      </c>
      <c r="F6" s="688"/>
      <c r="G6" s="689"/>
      <c r="H6" s="688"/>
      <c r="I6" s="317"/>
    </row>
    <row r="7" spans="1:9" ht="409.5" customHeight="1" x14ac:dyDescent="0.25">
      <c r="A7" s="51" t="s">
        <v>171</v>
      </c>
      <c r="B7" s="51" t="s">
        <v>172</v>
      </c>
      <c r="C7" s="519" t="s">
        <v>173</v>
      </c>
      <c r="D7" s="536" t="s">
        <v>174</v>
      </c>
      <c r="E7" s="536" t="s">
        <v>175</v>
      </c>
      <c r="F7" s="393">
        <v>5000</v>
      </c>
      <c r="G7" s="393">
        <v>0</v>
      </c>
      <c r="H7" s="393">
        <v>0</v>
      </c>
      <c r="I7" s="317"/>
    </row>
    <row r="8" spans="1:9" x14ac:dyDescent="0.25">
      <c r="A8" s="51"/>
      <c r="B8" s="51"/>
      <c r="C8" s="91"/>
      <c r="D8" s="105"/>
      <c r="E8" s="105"/>
      <c r="F8" s="393"/>
      <c r="G8" s="393"/>
      <c r="H8" s="393"/>
      <c r="I8" s="317"/>
    </row>
    <row r="9" spans="1:9" x14ac:dyDescent="0.25">
      <c r="A9" s="51"/>
      <c r="B9" s="51"/>
      <c r="C9" s="91"/>
      <c r="D9" s="105"/>
      <c r="E9" s="105"/>
      <c r="F9" s="393"/>
      <c r="G9" s="393"/>
      <c r="H9" s="393"/>
      <c r="I9" s="317"/>
    </row>
    <row r="10" spans="1:9" x14ac:dyDescent="0.25">
      <c r="A10" s="51"/>
      <c r="B10" s="51"/>
      <c r="C10" s="91"/>
      <c r="D10" s="105"/>
      <c r="E10" s="105"/>
      <c r="F10" s="393"/>
      <c r="G10" s="393"/>
      <c r="H10" s="393"/>
      <c r="I10" s="317"/>
    </row>
    <row r="11" spans="1:9" x14ac:dyDescent="0.25">
      <c r="A11" s="51"/>
      <c r="B11" s="51"/>
      <c r="C11" s="91"/>
      <c r="D11" s="105"/>
      <c r="E11" s="105"/>
      <c r="F11" s="393"/>
      <c r="G11" s="393"/>
      <c r="H11" s="393"/>
      <c r="I11" s="317"/>
    </row>
    <row r="12" spans="1:9" x14ac:dyDescent="0.25">
      <c r="A12" s="51"/>
      <c r="B12" s="51"/>
      <c r="C12" s="91"/>
      <c r="D12" s="105"/>
      <c r="E12" s="105"/>
      <c r="F12" s="393"/>
      <c r="G12" s="393"/>
      <c r="H12" s="393"/>
      <c r="I12" s="317"/>
    </row>
    <row r="13" spans="1:9" x14ac:dyDescent="0.25">
      <c r="A13" s="51"/>
      <c r="B13" s="51"/>
      <c r="C13" s="91"/>
      <c r="D13" s="105"/>
      <c r="E13" s="105"/>
      <c r="F13" s="393"/>
      <c r="G13" s="393"/>
      <c r="H13" s="393"/>
      <c r="I13" s="317"/>
    </row>
    <row r="14" spans="1:9" x14ac:dyDescent="0.25">
      <c r="A14" s="51"/>
      <c r="B14" s="51"/>
      <c r="C14" s="91"/>
      <c r="D14" s="105"/>
      <c r="E14" s="105"/>
      <c r="F14" s="393"/>
      <c r="G14" s="393"/>
      <c r="H14" s="393"/>
      <c r="I14" s="317"/>
    </row>
    <row r="15" spans="1:9" x14ac:dyDescent="0.25">
      <c r="A15" s="51"/>
      <c r="B15" s="51"/>
      <c r="C15" s="91"/>
      <c r="D15" s="105"/>
      <c r="E15" s="105"/>
      <c r="F15" s="393"/>
      <c r="G15" s="393"/>
      <c r="H15" s="393"/>
      <c r="I15" s="317"/>
    </row>
    <row r="16" spans="1:9" x14ac:dyDescent="0.25">
      <c r="A16" s="51"/>
      <c r="B16" s="51"/>
      <c r="C16" s="91"/>
      <c r="D16" s="105"/>
      <c r="E16" s="105"/>
      <c r="F16" s="393"/>
      <c r="G16" s="393"/>
      <c r="H16" s="393"/>
      <c r="I16" s="317"/>
    </row>
    <row r="17" spans="1:9" x14ac:dyDescent="0.25">
      <c r="A17" s="51"/>
      <c r="B17" s="51"/>
      <c r="C17" s="91"/>
      <c r="D17" s="105"/>
      <c r="E17" s="105"/>
      <c r="F17" s="393"/>
      <c r="G17" s="393"/>
      <c r="H17" s="393"/>
      <c r="I17" s="317"/>
    </row>
    <row r="18" spans="1:9" x14ac:dyDescent="0.25">
      <c r="A18" s="51"/>
      <c r="B18" s="51"/>
      <c r="C18" s="91"/>
      <c r="D18" s="105"/>
      <c r="E18" s="105"/>
      <c r="F18" s="393"/>
      <c r="G18" s="393"/>
      <c r="H18" s="393"/>
      <c r="I18" s="317"/>
    </row>
    <row r="19" spans="1:9" x14ac:dyDescent="0.25">
      <c r="A19" s="92"/>
      <c r="B19" s="92"/>
      <c r="C19" s="93"/>
      <c r="D19" s="105"/>
      <c r="E19" s="105"/>
      <c r="F19" s="393"/>
      <c r="G19" s="393"/>
      <c r="H19" s="393"/>
      <c r="I19" s="317"/>
    </row>
    <row r="20" spans="1:9" x14ac:dyDescent="0.25">
      <c r="A20" s="92"/>
      <c r="B20" s="92"/>
      <c r="C20" s="93"/>
      <c r="D20" s="105"/>
      <c r="E20" s="105"/>
      <c r="F20" s="393"/>
      <c r="G20" s="393"/>
      <c r="H20" s="393"/>
      <c r="I20" s="317"/>
    </row>
    <row r="21" spans="1:9" x14ac:dyDescent="0.25">
      <c r="A21" s="92"/>
      <c r="B21" s="92"/>
      <c r="C21" s="93"/>
      <c r="D21" s="105"/>
      <c r="E21" s="105"/>
      <c r="F21" s="393"/>
      <c r="G21" s="393"/>
      <c r="H21" s="393"/>
      <c r="I21" s="317"/>
    </row>
    <row r="22" spans="1:9" ht="13.8" thickBot="1" x14ac:dyDescent="0.3">
      <c r="A22" s="135"/>
      <c r="B22" s="135"/>
      <c r="C22" s="135"/>
      <c r="D22" s="135"/>
      <c r="E22" s="135"/>
      <c r="F22" s="394"/>
      <c r="G22" s="394"/>
      <c r="H22" s="394"/>
      <c r="I22" s="317"/>
    </row>
    <row r="23" spans="1:9" s="314" customFormat="1" ht="13.8" thickBot="1" x14ac:dyDescent="0.3">
      <c r="A23" s="680" t="s">
        <v>176</v>
      </c>
      <c r="B23" s="681"/>
      <c r="C23" s="681"/>
      <c r="D23" s="681"/>
      <c r="E23" s="559"/>
      <c r="F23" s="395">
        <f>SUM(F7:F22)</f>
        <v>5000</v>
      </c>
      <c r="G23" s="395">
        <f>SUM(G7:G22)</f>
        <v>0</v>
      </c>
      <c r="H23" s="395">
        <f>SUM(H7:H22)</f>
        <v>0</v>
      </c>
    </row>
    <row r="24" spans="1:9" ht="8.1" customHeight="1" thickBot="1" x14ac:dyDescent="0.3">
      <c r="A24" s="87"/>
      <c r="B24" s="87"/>
      <c r="C24" s="87"/>
      <c r="D24" s="87"/>
      <c r="E24" s="87"/>
      <c r="F24" s="38"/>
      <c r="G24" s="38"/>
      <c r="H24" s="38"/>
      <c r="I24" s="317"/>
    </row>
    <row r="25" spans="1:9" ht="94.35" customHeight="1" thickBot="1" x14ac:dyDescent="0.3">
      <c r="A25" s="380" t="s">
        <v>165</v>
      </c>
      <c r="B25" s="380" t="s">
        <v>177</v>
      </c>
      <c r="C25" s="381" t="s">
        <v>86</v>
      </c>
      <c r="D25" s="468" t="s">
        <v>168</v>
      </c>
      <c r="E25" s="468" t="s">
        <v>87</v>
      </c>
      <c r="F25" s="469" t="s">
        <v>178</v>
      </c>
      <c r="G25" s="469" t="s">
        <v>179</v>
      </c>
      <c r="H25" s="469" t="s">
        <v>170</v>
      </c>
      <c r="I25" s="317"/>
    </row>
    <row r="26" spans="1:9" ht="328.5" customHeight="1" x14ac:dyDescent="0.25">
      <c r="A26" s="51" t="s">
        <v>171</v>
      </c>
      <c r="B26" s="51" t="s">
        <v>180</v>
      </c>
      <c r="C26" s="423" t="s">
        <v>167</v>
      </c>
      <c r="D26" s="520" t="s">
        <v>181</v>
      </c>
      <c r="E26" s="535" t="s">
        <v>182</v>
      </c>
      <c r="F26" s="420">
        <v>2893.8</v>
      </c>
      <c r="G26" s="396">
        <v>0</v>
      </c>
      <c r="H26" s="396">
        <v>0</v>
      </c>
      <c r="I26" s="317"/>
    </row>
    <row r="27" spans="1:9" x14ac:dyDescent="0.25">
      <c r="A27" s="107"/>
      <c r="B27" s="107"/>
      <c r="C27" s="93"/>
      <c r="D27" s="342"/>
      <c r="E27" s="343"/>
      <c r="F27" s="396"/>
      <c r="G27" s="396"/>
      <c r="H27" s="396"/>
      <c r="I27" s="317"/>
    </row>
    <row r="28" spans="1:9" x14ac:dyDescent="0.25">
      <c r="A28" s="107"/>
      <c r="B28" s="107"/>
      <c r="C28" s="93"/>
      <c r="D28" s="105"/>
      <c r="E28" s="105"/>
      <c r="F28" s="396"/>
      <c r="G28" s="396"/>
      <c r="H28" s="396"/>
      <c r="I28" s="317"/>
    </row>
    <row r="29" spans="1:9" x14ac:dyDescent="0.25">
      <c r="A29" s="107"/>
      <c r="B29" s="107"/>
      <c r="C29" s="93"/>
      <c r="D29" s="105"/>
      <c r="E29" s="105"/>
      <c r="F29" s="396"/>
      <c r="G29" s="396"/>
      <c r="H29" s="396"/>
      <c r="I29" s="317"/>
    </row>
    <row r="30" spans="1:9" x14ac:dyDescent="0.25">
      <c r="A30" s="107"/>
      <c r="B30" s="107"/>
      <c r="C30" s="93"/>
      <c r="D30" s="105"/>
      <c r="E30" s="105"/>
      <c r="F30" s="396"/>
      <c r="G30" s="396"/>
      <c r="H30" s="396"/>
      <c r="I30" s="317"/>
    </row>
    <row r="31" spans="1:9" x14ac:dyDescent="0.25">
      <c r="A31" s="107"/>
      <c r="B31" s="107"/>
      <c r="C31" s="93"/>
      <c r="D31" s="105"/>
      <c r="E31" s="105"/>
      <c r="F31" s="396"/>
      <c r="G31" s="396"/>
      <c r="H31" s="396"/>
      <c r="I31" s="317"/>
    </row>
    <row r="32" spans="1:9" x14ac:dyDescent="0.25">
      <c r="A32" s="107"/>
      <c r="B32" s="107"/>
      <c r="C32" s="93"/>
      <c r="D32" s="105"/>
      <c r="E32" s="105"/>
      <c r="F32" s="396"/>
      <c r="G32" s="396"/>
      <c r="H32" s="396"/>
      <c r="I32" s="317"/>
    </row>
    <row r="33" spans="1:9" x14ac:dyDescent="0.25">
      <c r="A33" s="108"/>
      <c r="B33" s="108"/>
      <c r="C33" s="93"/>
      <c r="D33" s="105"/>
      <c r="E33" s="105"/>
      <c r="F33" s="396"/>
      <c r="G33" s="396"/>
      <c r="H33" s="396"/>
      <c r="I33" s="317"/>
    </row>
    <row r="34" spans="1:9" x14ac:dyDescent="0.25">
      <c r="A34" s="108"/>
      <c r="B34" s="108"/>
      <c r="C34" s="93"/>
      <c r="D34" s="105"/>
      <c r="E34" s="105"/>
      <c r="F34" s="396"/>
      <c r="G34" s="396"/>
      <c r="H34" s="396"/>
      <c r="I34" s="317"/>
    </row>
    <row r="35" spans="1:9" ht="13.8" thickBot="1" x14ac:dyDescent="0.3">
      <c r="A35" s="109"/>
      <c r="B35" s="109"/>
      <c r="C35" s="135"/>
      <c r="D35" s="106"/>
      <c r="E35" s="106"/>
      <c r="F35" s="397"/>
      <c r="G35" s="397"/>
      <c r="H35" s="397"/>
      <c r="I35" s="317"/>
    </row>
    <row r="36" spans="1:9" s="314" customFormat="1" ht="13.8" thickBot="1" x14ac:dyDescent="0.3">
      <c r="A36" s="680" t="s">
        <v>183</v>
      </c>
      <c r="B36" s="681"/>
      <c r="C36" s="681"/>
      <c r="D36" s="681"/>
      <c r="E36" s="559"/>
      <c r="F36" s="395">
        <f>SUM(F26:F35)</f>
        <v>2893.8</v>
      </c>
      <c r="G36" s="395">
        <f>SUM(G26:G35)</f>
        <v>0</v>
      </c>
      <c r="H36" s="395">
        <f>SUM(H26:H35)</f>
        <v>0</v>
      </c>
    </row>
    <row r="37" spans="1:9" s="322" customFormat="1" ht="7.5" customHeight="1" x14ac:dyDescent="0.25">
      <c r="A37" s="119"/>
      <c r="B37" s="119"/>
      <c r="C37" s="120"/>
      <c r="D37" s="120"/>
      <c r="E37" s="120"/>
      <c r="F37" s="119"/>
      <c r="G37" s="119"/>
      <c r="H37" s="119"/>
    </row>
    <row r="38" spans="1:9" ht="9.75" customHeight="1" thickBot="1" x14ac:dyDescent="0.3">
      <c r="A38" s="121"/>
      <c r="B38" s="121"/>
      <c r="C38" s="87"/>
      <c r="D38" s="87"/>
      <c r="E38" s="87"/>
      <c r="F38" s="121"/>
      <c r="G38" s="183"/>
      <c r="H38" s="183"/>
      <c r="I38" s="317"/>
    </row>
    <row r="39" spans="1:9" s="314" customFormat="1" ht="15.75" customHeight="1" thickBot="1" x14ac:dyDescent="0.3">
      <c r="A39" s="664" t="s">
        <v>184</v>
      </c>
      <c r="B39" s="653"/>
      <c r="C39" s="653"/>
      <c r="D39" s="682"/>
      <c r="E39" s="554"/>
      <c r="F39" s="247">
        <f>F23+F36</f>
        <v>7893.8</v>
      </c>
      <c r="G39" s="247">
        <f>SUM(G36,G23)</f>
        <v>0</v>
      </c>
      <c r="H39" s="247">
        <f>SUM(H36,H23)</f>
        <v>0</v>
      </c>
    </row>
    <row r="40" spans="1:9" x14ac:dyDescent="0.25">
      <c r="A40" s="173" t="s">
        <v>85</v>
      </c>
      <c r="B40" s="173"/>
      <c r="C40" s="173"/>
      <c r="D40" s="173"/>
      <c r="E40" s="173"/>
      <c r="F40" s="172"/>
      <c r="I40" s="317"/>
    </row>
    <row r="41" spans="1:9" ht="11.25" customHeight="1" x14ac:dyDescent="0.25">
      <c r="A41" s="675" t="s">
        <v>185</v>
      </c>
      <c r="B41" s="583"/>
      <c r="C41" s="583"/>
      <c r="D41" s="583"/>
      <c r="E41" s="583"/>
      <c r="F41" s="583"/>
      <c r="G41" s="583"/>
      <c r="H41" s="676"/>
      <c r="I41" s="317"/>
    </row>
    <row r="42" spans="1:9" ht="402.75" customHeight="1" x14ac:dyDescent="0.25">
      <c r="A42" s="677"/>
      <c r="B42" s="678"/>
      <c r="C42" s="678"/>
      <c r="D42" s="678"/>
      <c r="E42" s="678"/>
      <c r="F42" s="678"/>
      <c r="G42" s="678"/>
      <c r="H42" s="679"/>
      <c r="I42" s="317"/>
    </row>
    <row r="43" spans="1:9" x14ac:dyDescent="0.25">
      <c r="A43" s="63"/>
      <c r="B43" s="63"/>
      <c r="C43" s="63"/>
      <c r="D43" s="63"/>
      <c r="E43" s="63"/>
      <c r="F43" s="75"/>
      <c r="I43" s="317"/>
    </row>
    <row r="44" spans="1:9" x14ac:dyDescent="0.25">
      <c r="A44" s="63"/>
      <c r="B44" s="63"/>
      <c r="C44" s="63"/>
      <c r="D44" s="63"/>
      <c r="E44" s="63"/>
      <c r="F44" s="75"/>
      <c r="I44" s="317"/>
    </row>
    <row r="45" spans="1:9" x14ac:dyDescent="0.25">
      <c r="A45" s="63"/>
      <c r="B45" s="63"/>
      <c r="C45" s="63"/>
      <c r="D45" s="63"/>
      <c r="E45" s="63"/>
      <c r="F45" s="75"/>
      <c r="I45" s="317"/>
    </row>
    <row r="46" spans="1:9" x14ac:dyDescent="0.25">
      <c r="A46" s="63"/>
      <c r="B46" s="63"/>
      <c r="C46" s="63"/>
      <c r="D46" s="63"/>
      <c r="E46" s="63"/>
      <c r="F46" s="75"/>
      <c r="I46" s="317"/>
    </row>
  </sheetData>
  <sheetProtection formatCells="0" formatColumns="0" formatRows="0" insertRows="0" insertHyperlinks="0" deleteRows="0" sort="0" autoFilter="0"/>
  <mergeCells count="13">
    <mergeCell ref="A41:H42"/>
    <mergeCell ref="A23:D23"/>
    <mergeCell ref="A36:D36"/>
    <mergeCell ref="A39:D39"/>
    <mergeCell ref="A2:F2"/>
    <mergeCell ref="A3:H3"/>
    <mergeCell ref="A5:A6"/>
    <mergeCell ref="B5:B6"/>
    <mergeCell ref="C5:C6"/>
    <mergeCell ref="D5:D6"/>
    <mergeCell ref="F5:F6"/>
    <mergeCell ref="G5:G6"/>
    <mergeCell ref="H5:H6"/>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7</vt:i4>
      </vt:variant>
    </vt:vector>
  </HeadingPairs>
  <TitlesOfParts>
    <vt:vector size="27" baseType="lpstr">
      <vt:lpstr>Instructions</vt:lpstr>
      <vt:lpstr>Summary (Planning)</vt:lpstr>
      <vt:lpstr>Summary (Capacity)</vt:lpstr>
      <vt:lpstr>Total &amp; Caps Summary</vt:lpstr>
      <vt:lpstr>a. Personnel (Planning)</vt:lpstr>
      <vt:lpstr>b. Travel (Planning)</vt:lpstr>
      <vt:lpstr>c. Equipment (Planning)</vt:lpstr>
      <vt:lpstr>d. Supplies (Planning)</vt:lpstr>
      <vt:lpstr>e. Contract-Subs (Planning)</vt:lpstr>
      <vt:lpstr>f. Other (Planning)</vt:lpstr>
      <vt:lpstr>g. Indirect (Planning)</vt:lpstr>
      <vt:lpstr>h. Personnel (Capacity)</vt:lpstr>
      <vt:lpstr>i. Travel (Capacity)</vt:lpstr>
      <vt:lpstr>j. Equipment (Capacity)</vt:lpstr>
      <vt:lpstr>k. Supplies (Capacity)</vt:lpstr>
      <vt:lpstr>l. Contract-Subs (Capacity)</vt:lpstr>
      <vt:lpstr>m. Construction (Capacity)</vt:lpstr>
      <vt:lpstr>n. Other (Capacity)</vt:lpstr>
      <vt:lpstr>o. Indirect (Capacity)</vt:lpstr>
      <vt:lpstr>List</vt:lpstr>
      <vt:lpstr>'h. Personnel (Capacity)'!Print_Titles</vt:lpstr>
      <vt:lpstr>'i. Travel (Capacity)'!Print_Titles</vt:lpstr>
      <vt:lpstr>'j. Equipment (Capacity)'!Print_Titles</vt:lpstr>
      <vt:lpstr>'k. Supplies (Capacity)'!Print_Titles</vt:lpstr>
      <vt:lpstr>'l. Contract-Subs (Capacity)'!Print_Titles</vt:lpstr>
      <vt:lpstr>'m. Construction (Capacity)'!Print_Titles</vt:lpstr>
      <vt:lpstr>'n. Other (Capacity)'!Print_Titles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2025-01-15T18:05:31Z</dcterms:created>
  <dcterms:modified xsi:type="dcterms:W3CDTF">2025-01-15T18:46:04Z</dcterms:modified>
  <cp:category/>
  <cp:contentStatus/>
</cp:coreProperties>
</file>